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ходник" sheetId="2" r:id="rId1"/>
  </sheets>
  <externalReferences>
    <externalReference r:id="rId2"/>
  </externalReferences>
  <definedNames>
    <definedName name="АКБ">[1]исходник!$O$15:$O$17</definedName>
    <definedName name="да">[1]исходник!$K$1:$K$2</definedName>
    <definedName name="данет">Исходник!$K$3:$K$4</definedName>
    <definedName name="Дис10">[1]исходник!$M$218:$M$227</definedName>
    <definedName name="Дис3">[1]исходник!$H$212:$H$214</definedName>
    <definedName name="дкпг2">[1]исходник!$I$248:$I$250</definedName>
    <definedName name="МС">[1]исходник!$B$105:$B$106</definedName>
    <definedName name="нет">Исходник!$K$6:$K$7</definedName>
    <definedName name="постзак">[1]исходник!$M$26:$M$32</definedName>
    <definedName name="хар">[1]исходник!$K$3:$K$8</definedName>
    <definedName name="харвод">Исходник!$L$3:$L$7</definedName>
    <definedName name="харотб">Исходник!$M$3:$M$9</definedName>
  </definedNames>
  <calcPr calcId="152511"/>
</workbook>
</file>

<file path=xl/calcChain.xml><?xml version="1.0" encoding="utf-8"?>
<calcChain xmlns="http://schemas.openxmlformats.org/spreadsheetml/2006/main">
  <c r="J1" i="2" l="1"/>
  <c r="A109" i="2"/>
  <c r="K106" i="2"/>
  <c r="K105" i="2"/>
  <c r="K104" i="2"/>
  <c r="K103" i="2"/>
  <c r="K102" i="2"/>
  <c r="K90" i="2"/>
  <c r="K88" i="2"/>
  <c r="K70" i="2"/>
  <c r="K68" i="2"/>
  <c r="K66" i="2"/>
  <c r="K64" i="2"/>
  <c r="K62" i="2"/>
  <c r="K60" i="2"/>
  <c r="K58" i="2"/>
  <c r="K56" i="2"/>
  <c r="K54" i="2"/>
  <c r="K52" i="2"/>
  <c r="K50" i="2"/>
  <c r="K48" i="2"/>
  <c r="K46" i="2"/>
  <c r="K44" i="2"/>
  <c r="A108" i="2"/>
  <c r="E47" i="2"/>
  <c r="J106" i="2"/>
  <c r="A106" i="2"/>
  <c r="J105" i="2"/>
  <c r="A105" i="2"/>
  <c r="J103" i="2"/>
  <c r="J104" i="2"/>
  <c r="A104" i="2"/>
  <c r="A103" i="2"/>
  <c r="J102" i="2"/>
  <c r="A102" i="2"/>
  <c r="A94" i="2"/>
  <c r="A93" i="2"/>
  <c r="A87" i="2"/>
  <c r="D89" i="2"/>
  <c r="J90" i="2" s="1"/>
  <c r="D87" i="2"/>
  <c r="J88" i="2" s="1"/>
  <c r="D86" i="2"/>
  <c r="A86" i="2" s="1"/>
  <c r="H71" i="2"/>
  <c r="D69" i="2"/>
  <c r="J70" i="2" s="1"/>
  <c r="E67" i="2"/>
  <c r="E65" i="2"/>
  <c r="D67" i="2"/>
  <c r="J68" i="2" s="1"/>
  <c r="D65" i="2"/>
  <c r="J66" i="2" s="1"/>
  <c r="J64" i="2"/>
  <c r="D63" i="2"/>
  <c r="D61" i="2"/>
  <c r="J62" i="2" s="1"/>
  <c r="D59" i="2"/>
  <c r="J60" i="2" s="1"/>
  <c r="E59" i="2"/>
  <c r="I60" i="2" s="1"/>
  <c r="E43" i="2"/>
  <c r="A89" i="2" l="1"/>
  <c r="A91" i="2" s="1"/>
  <c r="J58" i="2"/>
  <c r="J56" i="2"/>
  <c r="I44" i="2"/>
  <c r="J54" i="2"/>
  <c r="J52" i="2"/>
  <c r="J50" i="2"/>
  <c r="E45" i="2"/>
  <c r="J48" i="2"/>
  <c r="A92" i="2" l="1"/>
  <c r="A43" i="2"/>
  <c r="A45" i="2" s="1"/>
  <c r="A47" i="2" s="1"/>
  <c r="A49" i="2" s="1"/>
  <c r="A51" i="2" s="1"/>
  <c r="A53" i="2" s="1"/>
  <c r="A55" i="2" s="1"/>
  <c r="A57" i="2" s="1"/>
  <c r="A59" i="2" s="1"/>
  <c r="A61" i="2" s="1"/>
  <c r="A63" i="2" s="1"/>
  <c r="A65" i="2" s="1"/>
  <c r="A67" i="2" s="1"/>
  <c r="A69" i="2" s="1"/>
  <c r="J46" i="2"/>
  <c r="K6" i="2"/>
  <c r="A73" i="2" l="1"/>
  <c r="A75" i="2" s="1"/>
  <c r="A77" i="2" s="1"/>
  <c r="A71" i="2"/>
  <c r="J44" i="2"/>
</calcChain>
</file>

<file path=xl/comments1.xml><?xml version="1.0" encoding="utf-8"?>
<comments xmlns="http://schemas.openxmlformats.org/spreadsheetml/2006/main">
  <authors>
    <author>Автор</author>
  </authors>
  <commentList>
    <comment ref="J23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последовательно сверху-вниз</t>
        </r>
      </text>
    </comment>
    <comment ref="J31" authorId="0" shapeId="0">
      <text>
        <r>
          <rPr>
            <b/>
            <sz val="8"/>
            <color indexed="81"/>
            <rFont val="Tahoma"/>
            <family val="2"/>
            <charset val="204"/>
          </rPr>
          <t>вводить значения с клавиатуры</t>
        </r>
      </text>
    </comment>
    <comment ref="J32" authorId="0" shapeId="0">
      <text>
        <r>
          <rPr>
            <b/>
            <sz val="8"/>
            <color indexed="81"/>
            <rFont val="Tahoma"/>
            <family val="2"/>
            <charset val="204"/>
          </rPr>
          <t>вводить значения с клавиатуры</t>
        </r>
      </text>
    </comment>
    <comment ref="I44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46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48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50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52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54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56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58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60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62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64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66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68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  <comment ref="I70" authorId="0" shapeId="0">
      <text>
        <r>
          <rPr>
            <b/>
            <sz val="8"/>
            <color indexed="81"/>
            <rFont val="Tahoma"/>
            <family val="2"/>
            <charset val="204"/>
          </rPr>
          <t>Выбирать из выпадающего списка или вносить с клавиатуры</t>
        </r>
      </text>
    </comment>
  </commentList>
</comments>
</file>

<file path=xl/sharedStrings.xml><?xml version="1.0" encoding="utf-8"?>
<sst xmlns="http://schemas.openxmlformats.org/spreadsheetml/2006/main" count="269" uniqueCount="182">
  <si>
    <t>нет</t>
  </si>
  <si>
    <t>Проводимость</t>
  </si>
  <si>
    <t>HACH 3798-S sc LXV428.99.00001</t>
  </si>
  <si>
    <t>LISA color 56S501000</t>
  </si>
  <si>
    <t>Trios Opus 12S40100</t>
  </si>
  <si>
    <t>Наличие отапливаемых помещений для размещения аналитического оборудования</t>
  </si>
  <si>
    <t>Необходимость системы отбора и хранения проб по сигналу превышения ПДК</t>
  </si>
  <si>
    <t>да</t>
  </si>
  <si>
    <t>Колодец, закрытый безнапорный трубопровод</t>
  </si>
  <si>
    <t>Колодец, открытый лоток</t>
  </si>
  <si>
    <t>Колодец,  напорный трубопровод</t>
  </si>
  <si>
    <t>Надземный безнапорный трубопровод</t>
  </si>
  <si>
    <t>Надземный напорный трубопровод</t>
  </si>
  <si>
    <t>Характеристика точки отбора пробы воды на анализ</t>
  </si>
  <si>
    <t>Наличие места для установки утепленного блок-контейнера с аналитическим оборудованием</t>
  </si>
  <si>
    <t>Наличие точки подключения слива дренажа (канализация)</t>
  </si>
  <si>
    <t>Необходимость теплоизоляции и обогрева трассы подачи пробы и дренажа (при прокладке вне отапливаемых помещений)</t>
  </si>
  <si>
    <t>AMTAX SC LXV421.99.13011</t>
  </si>
  <si>
    <t>Характеристика анализируемой воды</t>
  </si>
  <si>
    <t>Речная, озерная  вода</t>
  </si>
  <si>
    <t>Вода в системе холодного водоснабжения</t>
  </si>
  <si>
    <t>Сточная вода перед очисткой</t>
  </si>
  <si>
    <t>Сточная вода после очистки</t>
  </si>
  <si>
    <t>PHOSPHAX SC LXV422.99.13011</t>
  </si>
  <si>
    <t>HACH 1200-S sc LXV426.99.10001</t>
  </si>
  <si>
    <t>HACH LDO SC 2G LXV416.99.20001</t>
  </si>
  <si>
    <t>Общее железо и общая медь</t>
  </si>
  <si>
    <t>Systea Micromac C MP2 TFe/TCu (uLFR HT DR LFA Dual detector) NS-MICuLFRHT-TFeTCu</t>
  </si>
  <si>
    <t>Общий и свободный остаточный хлор, диапазон измерения 0-2, 0-5, 0-10 мг/л</t>
  </si>
  <si>
    <t>Systea Micromac C MP2 Chlorine Total &amp; Free (uLFA) NS-MIC-C Cl2-20</t>
  </si>
  <si>
    <t>HACH BioTector B700 0i B7BAAA862AAFCE2</t>
  </si>
  <si>
    <t>Р/счет: 40702810438050010318</t>
  </si>
  <si>
    <t xml:space="preserve">Адрес:  117246,  РФ,  </t>
  </si>
  <si>
    <t xml:space="preserve"> в ПАО «Сбербанк России»,</t>
  </si>
  <si>
    <t>г. Москва,  Научный проезд, д. 19</t>
  </si>
  <si>
    <t>К.счет: 30101810400000000225</t>
  </si>
  <si>
    <t>Опросный лист  №</t>
  </si>
  <si>
    <t>Тел./факс: (499) 700-02-22</t>
  </si>
  <si>
    <t>ИНН 7715708080,    КПП 771501001,</t>
  </si>
  <si>
    <t xml:space="preserve">   e-mail: info@axitech.ru</t>
  </si>
  <si>
    <t>ОКПО 87568835,    БИК 044525225</t>
  </si>
  <si>
    <t xml:space="preserve">    http://www.axitech.ru  </t>
  </si>
  <si>
    <t xml:space="preserve">1. Заказчик:  </t>
  </si>
  <si>
    <t>(наименование предприятия)</t>
  </si>
  <si>
    <t>(адрес, телефон, факс, e-mail, контактное лицо)</t>
  </si>
  <si>
    <t>2. Контролируемый пункт: </t>
  </si>
  <si>
    <t>( тип, наименование и местоположение объекта)</t>
  </si>
  <si>
    <t>(наименование диспетчерского пункта, местоположение)</t>
  </si>
  <si>
    <t>заказа автоматизированной системы автономного контроля стоков (АСАКС)</t>
  </si>
  <si>
    <t>3. Характеристика объекта</t>
  </si>
  <si>
    <t>Наличие питания 220В на объекте (да/нет)</t>
  </si>
  <si>
    <t>Длина трассы подачи пробы от заборной точки до аналитического оборудования, м</t>
  </si>
  <si>
    <t>Высота подъема пробы от заборной точки до аналитического оборудования, м</t>
  </si>
  <si>
    <t>Длина трассы слива дренажа от аналитического оборудования до точки подключения слива, м</t>
  </si>
  <si>
    <t>4. Параметры телеизмерений</t>
  </si>
  <si>
    <t>Уровень приема сигнала GSM (оператор 1), %</t>
  </si>
  <si>
    <t>Уровень приема сигнала GSM (оператор 2), %</t>
  </si>
  <si>
    <t>№</t>
  </si>
  <si>
    <t xml:space="preserve">Наименование параметра телеизмерения  </t>
  </si>
  <si>
    <t>Условное обозначение</t>
  </si>
  <si>
    <t>Телеизмерение параметра ¹</t>
  </si>
  <si>
    <t>Тип/кол-во сигналов</t>
  </si>
  <si>
    <t>Наименование, технические характеристики оборудования</t>
  </si>
  <si>
    <t>Тип, марка оборудования ²</t>
  </si>
  <si>
    <t>Кол-во, шт.</t>
  </si>
  <si>
    <t>MIN</t>
  </si>
  <si>
    <t>MAX</t>
  </si>
  <si>
    <t>Интерфейс RS485</t>
  </si>
  <si>
    <t>Фотометрический анализатор</t>
  </si>
  <si>
    <t>ПАУ</t>
  </si>
  <si>
    <t>БТК</t>
  </si>
  <si>
    <t>Интерфейс RS232</t>
  </si>
  <si>
    <t>Положение крышки люка колодца</t>
  </si>
  <si>
    <t>Затопление камеры колодца</t>
  </si>
  <si>
    <t>Модуль геопозиционирования КАМ200-21</t>
  </si>
  <si>
    <t>Micromac С Urea LFA NS-MIC-C Ur-02</t>
  </si>
  <si>
    <t>Цифровой датчик</t>
  </si>
  <si>
    <t>Enviro Flu HC-VA-500-С 30S001000</t>
  </si>
  <si>
    <t>Высокоточный цифровой погружной датчик</t>
  </si>
  <si>
    <t>УФ-люминесцентный датчик</t>
  </si>
  <si>
    <t>Люминесцентный датчик</t>
  </si>
  <si>
    <t>Скорость потока измеряемой жидкости (при использовании погружных датчиков), м/с</t>
  </si>
  <si>
    <t>Enviro Flu BT 30S001110</t>
  </si>
  <si>
    <t>Цифровой оптический датчик люминесценции</t>
  </si>
  <si>
    <t>Промышленный автоматический анализатор</t>
  </si>
  <si>
    <t>Промышленный анализатор</t>
  </si>
  <si>
    <t>AMTAX SC LXV421.99.33011</t>
  </si>
  <si>
    <t>Диапазон измерения</t>
  </si>
  <si>
    <t>Индуктивный цифровой датчик</t>
  </si>
  <si>
    <t>Промышленный фотометрический анализатор</t>
  </si>
  <si>
    <t>Анализатор</t>
  </si>
  <si>
    <t>Открытый водоем, канал</t>
  </si>
  <si>
    <t>Trios Opus 12S20100</t>
  </si>
  <si>
    <t>Нитратный азот N-NO3; Нитритный азот N-NO2; ХПК/БПК</t>
  </si>
  <si>
    <t>0…50 мкг/л ПАУ (фенантрен) или 0.02…1.5 мг/л нефтепродуктов</t>
  </si>
  <si>
    <t>Нефтепродукты</t>
  </si>
  <si>
    <t>0…500 мкг/л ПАУ (фенантрен) или 0.02…15 мг/л нефтепродуктов</t>
  </si>
  <si>
    <t>Фенол или любой компонент из списка БТК</t>
  </si>
  <si>
    <t>1...300 ° по ГОСТ Cr-Co шкала 380 нм</t>
  </si>
  <si>
    <t>Цветность</t>
  </si>
  <si>
    <t>ЦВТ</t>
  </si>
  <si>
    <t>HACH SOLITAX ts-line sc LXV423.99.00100</t>
  </si>
  <si>
    <t>Мутность и содержание взвешенных веществ</t>
  </si>
  <si>
    <t>ПРВ</t>
  </si>
  <si>
    <t>N-NO3 0,03...10 мг/л; N-NO2 0,05...15 мг/л; ХПК/БПК 2...220 мг/л</t>
  </si>
  <si>
    <t>N-NO3 0,15...50 мг/л; N-NO2 0,3...75 мг/л; ХПК/БПК 25...2000 мг/л</t>
  </si>
  <si>
    <t>0...10 мг/л в эквиваленте фенола</t>
  </si>
  <si>
    <t>Мутность 0,001...4000 FNU; содержание взвешенных веществ 0...50 г/л</t>
  </si>
  <si>
    <t>0...50 мг/л в эквиваленте фенола</t>
  </si>
  <si>
    <t>0...350 мг/л в эквиваленте фенола</t>
  </si>
  <si>
    <t>250 mS/cm...2,5 S/cm</t>
  </si>
  <si>
    <t>0...14 pH; –5...50 °C</t>
  </si>
  <si>
    <t>рН / температура</t>
  </si>
  <si>
    <t>рН/Т</t>
  </si>
  <si>
    <t>О2</t>
  </si>
  <si>
    <t>0.01...20.0 мг/л</t>
  </si>
  <si>
    <t>Растворенный кислород O2</t>
  </si>
  <si>
    <t>0.05...20 мг/л</t>
  </si>
  <si>
    <t>10...1000 мг/л</t>
  </si>
  <si>
    <t>Аммонийный азот NH4+</t>
  </si>
  <si>
    <t>NH4+</t>
  </si>
  <si>
    <t>ОФ</t>
  </si>
  <si>
    <t>0,05...15 мг/л</t>
  </si>
  <si>
    <t>Ортофосфатный фосфор</t>
  </si>
  <si>
    <t>TFe/Tcu</t>
  </si>
  <si>
    <t>0...2 мг/л</t>
  </si>
  <si>
    <t>0...5 мг/л</t>
  </si>
  <si>
    <t>0...10 мг/л</t>
  </si>
  <si>
    <t>TFCl</t>
  </si>
  <si>
    <t>ООУ 0...100 мг/л; ХПК 0...300 мг/л</t>
  </si>
  <si>
    <t>ООУ 0...10 000 мг/л; ХПК 0...30 000 мг/л</t>
  </si>
  <si>
    <t>ООУ 0...1 000 мг/л; ХПК 0...3 000 мг/л</t>
  </si>
  <si>
    <t>Общий неорганический и общий органический углерод (TIC/TOC) с возможностью пересчета результатов в ХПК</t>
  </si>
  <si>
    <t>CH4N2O</t>
  </si>
  <si>
    <t>2...500 мг/л (c возможностью определения до 1500 мг/л с учетом разбавления)</t>
  </si>
  <si>
    <t>Карбамид (мочевина, методика с ДМАБА, детектирование 420-440 нм)</t>
  </si>
  <si>
    <t>¹ В зависимости от необходимости телеизмерения параметра в графе 4 указать ДА. Дополнительные параметры  телеизмерений указываются Заказчиком в графе 2 в свободной ячейке.</t>
  </si>
  <si>
    <t>Наименование параметра телесигнализации</t>
  </si>
  <si>
    <t>Телесигнализация параметра ¹</t>
  </si>
  <si>
    <t>Сигналы состояния параметра</t>
  </si>
  <si>
    <t>"НОРМА" / "АВАРИЯ"</t>
  </si>
  <si>
    <t>Дискретный/1</t>
  </si>
  <si>
    <t>_____</t>
  </si>
  <si>
    <t>5. Параметры телесигнализации</t>
  </si>
  <si>
    <t>Наличие электропитания  в шкафу</t>
  </si>
  <si>
    <t>20-100</t>
  </si>
  <si>
    <t>НОРМА</t>
  </si>
  <si>
    <t>Состояние (степень разряда) аккумуляторной батареи комплекса телеметрии</t>
  </si>
  <si>
    <t>Аналоговый,       0,4-2В/1</t>
  </si>
  <si>
    <t>--</t>
  </si>
  <si>
    <t>"ОТКРЫТА" / "ЗАКРЫТА"</t>
  </si>
  <si>
    <t>ПКЛ</t>
  </si>
  <si>
    <t>Выключатель концевой IP68</t>
  </si>
  <si>
    <t>ИО 102-26 исп.251</t>
  </si>
  <si>
    <t>ЗКК</t>
  </si>
  <si>
    <t>Датчмк уровня погружной</t>
  </si>
  <si>
    <t>ENM-10</t>
  </si>
  <si>
    <t>¹ В зависимости от необходимости телесигнализации параметра в графе 4 указать “ДА” . Дополнительные параметры телесигнализации указываются Заказчиком в графе 2 в свободной ячейке.</t>
  </si>
  <si>
    <t>Наименование параметра</t>
  </si>
  <si>
    <t>Наличие параметра ¹</t>
  </si>
  <si>
    <t>Модуль автономного питания многоразовый КАМ200-00 исп.3 (АКБ)</t>
  </si>
  <si>
    <t>М003</t>
  </si>
  <si>
    <t>КАМ200-00 исп.3</t>
  </si>
  <si>
    <t>Источник автономного питания многоразовый АКБ.ЛИ-6-24 исп. 2 (АКБ2)</t>
  </si>
  <si>
    <t>АКБ2</t>
  </si>
  <si>
    <t>Зарядное устройство  АЗУ.ЛИ - 24 (для  АКБ.ЛИ-6-24)</t>
  </si>
  <si>
    <t>ЗУ6</t>
  </si>
  <si>
    <t>АКБ.ЛИ-6-24 исп. 2</t>
  </si>
  <si>
    <t>АЗУ.ЛИ - 24</t>
  </si>
  <si>
    <t>GPS</t>
  </si>
  <si>
    <t>КАМ200-21</t>
  </si>
  <si>
    <t>ЗИП</t>
  </si>
  <si>
    <t>ЗИП - Средства измерения, другие ТС (ПЛК, источники электропитания и т. п.)</t>
  </si>
  <si>
    <t>Согласно приложению на листе "ЗИП"</t>
  </si>
  <si>
    <t>6. Дополнительные параметры и ЗИП АСАКС</t>
  </si>
  <si>
    <t>Положение двери шкафа комплекса АСАКС</t>
  </si>
  <si>
    <t>Функционал комплекса АСАКС</t>
  </si>
  <si>
    <t>Согласовано:______________________________________________</t>
  </si>
  <si>
    <t>М.П.</t>
  </si>
  <si>
    <t>N-NO3/ N-NO2/ ХПК/ БПК</t>
  </si>
  <si>
    <t>МУТ/ ВЗВ</t>
  </si>
  <si>
    <t>TIC/ TOC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</si>
</sst>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9"/>
      <color indexed="63"/>
      <name val="Calibri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22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/>
    <xf numFmtId="0" fontId="3" fillId="2" borderId="11" xfId="0" applyFont="1" applyFill="1" applyBorder="1" applyAlignment="1" applyProtection="1">
      <alignment horizontal="centerContinuous" wrapText="1"/>
      <protection locked="0"/>
    </xf>
    <xf numFmtId="0" fontId="3" fillId="3" borderId="11" xfId="0" applyFont="1" applyFill="1" applyBorder="1" applyAlignment="1" applyProtection="1">
      <alignment horizontal="centerContinuous" wrapText="1"/>
    </xf>
    <xf numFmtId="0" fontId="4" fillId="2" borderId="11" xfId="0" applyFont="1" applyFill="1" applyBorder="1" applyAlignment="1" applyProtection="1">
      <alignment horizontal="centerContinuous" wrapText="1"/>
      <protection locked="0"/>
    </xf>
    <xf numFmtId="0" fontId="4" fillId="3" borderId="11" xfId="0" applyFont="1" applyFill="1" applyBorder="1" applyAlignment="1" applyProtection="1">
      <alignment horizontal="centerContinuous" wrapTex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0" xfId="0" applyFont="1"/>
    <xf numFmtId="0" fontId="5" fillId="4" borderId="12" xfId="0" applyFont="1" applyFill="1" applyBorder="1" applyAlignment="1" applyProtection="1">
      <alignment horizontal="center" vertical="center" wrapText="1"/>
      <protection locked="0" hidden="1"/>
    </xf>
    <xf numFmtId="0" fontId="0" fillId="5" borderId="0" xfId="0" applyFill="1" applyAlignment="1">
      <alignment horizontal="center"/>
    </xf>
    <xf numFmtId="0" fontId="5" fillId="4" borderId="13" xfId="0" applyFont="1" applyFill="1" applyBorder="1" applyAlignment="1" applyProtection="1">
      <alignment horizontal="center" vertical="center" wrapText="1"/>
      <protection locked="0" hidden="1"/>
    </xf>
    <xf numFmtId="0" fontId="0" fillId="5" borderId="0" xfId="0" applyFill="1"/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2" borderId="16" xfId="0" applyFont="1" applyFill="1" applyBorder="1" applyAlignment="1" applyProtection="1">
      <alignment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4" borderId="11" xfId="0" applyFont="1" applyFill="1" applyBorder="1" applyAlignment="1" applyProtection="1">
      <alignment wrapText="1"/>
      <protection locked="0" hidden="1"/>
    </xf>
    <xf numFmtId="0" fontId="5" fillId="2" borderId="18" xfId="0" applyFont="1" applyFill="1" applyBorder="1" applyAlignment="1" applyProtection="1">
      <alignment horizontal="center" vertical="center" wrapText="1"/>
      <protection locked="0" hidden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7" fillId="6" borderId="13" xfId="0" applyFont="1" applyFill="1" applyBorder="1" applyAlignment="1" applyProtection="1">
      <alignment horizontal="center" vertical="center" wrapText="1"/>
      <protection locked="0" hidden="1"/>
    </xf>
    <xf numFmtId="0" fontId="7" fillId="6" borderId="18" xfId="0" applyFont="1" applyFill="1" applyBorder="1" applyAlignment="1" applyProtection="1">
      <alignment horizontal="center" vertical="center" wrapText="1"/>
      <protection locked="0" hidden="1"/>
    </xf>
    <xf numFmtId="0" fontId="4" fillId="0" borderId="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4" borderId="14" xfId="0" applyFont="1" applyFill="1" applyBorder="1" applyAlignment="1" applyProtection="1">
      <alignment horizontal="center" vertical="center" wrapText="1"/>
      <protection locked="0" hidden="1"/>
    </xf>
    <xf numFmtId="0" fontId="5" fillId="4" borderId="15" xfId="0" applyFont="1" applyFill="1" applyBorder="1" applyAlignment="1" applyProtection="1">
      <alignment horizontal="center" vertical="center" wrapText="1"/>
      <protection locked="0" hidden="1"/>
    </xf>
    <xf numFmtId="0" fontId="5" fillId="4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4" fillId="4" borderId="1" xfId="0" applyFont="1" applyFill="1" applyBorder="1" applyAlignment="1" applyProtection="1">
      <alignment horizontal="center" vertical="center" wrapText="1"/>
      <protection locked="0" hidden="1"/>
    </xf>
    <xf numFmtId="0" fontId="4" fillId="4" borderId="4" xfId="0" applyFont="1" applyFill="1" applyBorder="1" applyAlignment="1" applyProtection="1">
      <alignment horizontal="center" vertical="center" wrapText="1"/>
      <protection locked="0" hidden="1"/>
    </xf>
    <xf numFmtId="0" fontId="4" fillId="4" borderId="2" xfId="0" applyFont="1" applyFill="1" applyBorder="1" applyAlignment="1" applyProtection="1">
      <alignment horizontal="center" vertical="center" wrapText="1"/>
      <protection locked="0" hidden="1"/>
    </xf>
    <xf numFmtId="0" fontId="4" fillId="4" borderId="8" xfId="0" applyFont="1" applyFill="1" applyBorder="1" applyAlignment="1" applyProtection="1">
      <alignment horizontal="center" vertical="center" wrapText="1"/>
      <protection locked="0" hidden="1"/>
    </xf>
    <xf numFmtId="0" fontId="4" fillId="4" borderId="11" xfId="0" applyFont="1" applyFill="1" applyBorder="1" applyAlignment="1" applyProtection="1">
      <alignment horizontal="center" vertical="center" wrapText="1"/>
      <protection locked="0" hidden="1"/>
    </xf>
    <xf numFmtId="0" fontId="4" fillId="4" borderId="9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>
      <alignment wrapText="1"/>
    </xf>
    <xf numFmtId="0" fontId="3" fillId="2" borderId="13" xfId="0" applyFont="1" applyFill="1" applyBorder="1" applyAlignment="1" applyProtection="1">
      <alignment vertical="top" wrapText="1"/>
      <protection locked="0"/>
    </xf>
    <xf numFmtId="0" fontId="3" fillId="2" borderId="18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/>
    <xf numFmtId="0" fontId="4" fillId="0" borderId="0" xfId="0" applyFont="1" applyAlignment="1">
      <alignment horizontal="justify"/>
    </xf>
    <xf numFmtId="0" fontId="9" fillId="0" borderId="0" xfId="0" applyFont="1"/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 hidden="1"/>
    </xf>
    <xf numFmtId="0" fontId="4" fillId="0" borderId="13" xfId="0" applyFont="1" applyBorder="1" applyAlignment="1">
      <alignment wrapText="1"/>
    </xf>
    <xf numFmtId="0" fontId="4" fillId="4" borderId="18" xfId="0" applyFont="1" applyFill="1" applyBorder="1" applyAlignment="1" applyProtection="1">
      <alignment horizontal="center" vertical="center" wrapText="1"/>
      <protection locked="0" hidden="1"/>
    </xf>
    <xf numFmtId="0" fontId="4" fillId="0" borderId="18" xfId="0" applyFont="1" applyBorder="1" applyAlignment="1">
      <alignment wrapText="1"/>
    </xf>
    <xf numFmtId="49" fontId="0" fillId="0" borderId="0" xfId="0" applyNumberFormat="1"/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4" borderId="12" xfId="0" applyFont="1" applyFill="1" applyBorder="1" applyAlignment="1" applyProtection="1">
      <alignment wrapText="1"/>
      <protection locked="0" hidden="1"/>
    </xf>
    <xf numFmtId="0" fontId="5" fillId="2" borderId="12" xfId="0" applyFont="1" applyFill="1" applyBorder="1" applyAlignment="1" applyProtection="1">
      <alignment horizontal="center" vertical="center" wrapText="1"/>
      <protection locked="0" hidden="1"/>
    </xf>
    <xf numFmtId="0" fontId="7" fillId="6" borderId="12" xfId="0" applyFont="1" applyFill="1" applyBorder="1" applyAlignment="1" applyProtection="1">
      <alignment horizontal="center" vertical="center" wrapText="1"/>
      <protection locked="0" hidden="1"/>
    </xf>
    <xf numFmtId="0" fontId="4" fillId="0" borderId="21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3" fillId="2" borderId="16" xfId="0" applyFont="1" applyFill="1" applyBorder="1" applyAlignment="1" applyProtection="1">
      <alignment vertical="top" wrapText="1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2" borderId="15" xfId="0" applyFont="1" applyFill="1" applyBorder="1" applyAlignment="1" applyProtection="1">
      <alignment horizontal="center" wrapText="1"/>
      <protection locked="0"/>
    </xf>
    <xf numFmtId="0" fontId="4" fillId="2" borderId="17" xfId="0" applyFont="1" applyFill="1" applyBorder="1" applyAlignment="1" applyProtection="1">
      <alignment horizont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16" xfId="0" applyFont="1" applyFill="1" applyBorder="1" applyAlignment="1" applyProtection="1">
      <alignment vertical="top" wrapText="1"/>
    </xf>
    <xf numFmtId="0" fontId="0" fillId="3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Continuous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5</xdr:row>
      <xdr:rowOff>133350</xdr:rowOff>
    </xdr:to>
    <xdr:pic>
      <xdr:nvPicPr>
        <xdr:cNvPr id="2" name="Рисунок 8" descr="фак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"/>
          <a:ext cx="33528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xirion\_COMMON_\&#1054;&#1055;&#1056;\&#1050;&#1086;&#1085;&#1092;&#1080;&#1075;&#1091;&#1088;&#1072;&#1090;&#1086;&#1088;%20&#1087;&#1088;&#1086;&#1077;&#1082;&#1090;&#1072;%20&#1040;&#1050;&#1058;&#1045;&#1051;+&#1040;&#1057;&#1044;&#1059;&#1050;%20&#1053;&#1044;&#1057;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ик"/>
      <sheetName val="ПРАЙС"/>
      <sheetName val="ЗИП"/>
      <sheetName val="АКТЕЛ"/>
      <sheetName val="ПрайсАКТЕЛ"/>
      <sheetName val="давл"/>
      <sheetName val="переп"/>
      <sheetName val="темп"/>
      <sheetName val="загаз"/>
      <sheetName val="ПЗК"/>
      <sheetName val="дост"/>
      <sheetName val="пож"/>
      <sheetName val="Тсигн"/>
      <sheetName val="кабели"/>
      <sheetName val="шкаф"/>
      <sheetName val="ДП"/>
      <sheetName val="1"/>
      <sheetName val="КонфАКТЕЛ"/>
      <sheetName val="Корректора"/>
      <sheetName val="Лист Спецификация"/>
      <sheetName val="ЕБДО"/>
    </sheetNames>
    <sheetDataSet>
      <sheetData sheetId="0">
        <row r="1">
          <cell r="K1" t="str">
            <v>да</v>
          </cell>
        </row>
        <row r="3">
          <cell r="K3">
            <v>1</v>
          </cell>
        </row>
        <row r="4">
          <cell r="K4">
            <v>2</v>
          </cell>
        </row>
        <row r="5">
          <cell r="K5">
            <v>3</v>
          </cell>
        </row>
        <row r="6">
          <cell r="K6">
            <v>4</v>
          </cell>
        </row>
        <row r="7">
          <cell r="K7">
            <v>5</v>
          </cell>
        </row>
        <row r="8">
          <cell r="K8">
            <v>6</v>
          </cell>
        </row>
        <row r="15">
          <cell r="O15" t="str">
            <v>Аналоговый,       0,4-2В/1</v>
          </cell>
        </row>
        <row r="16">
          <cell r="O16" t="str">
            <v>Аналоговый,       4-20мА/1</v>
          </cell>
        </row>
        <row r="17">
          <cell r="O17" t="str">
            <v xml:space="preserve"> --</v>
          </cell>
        </row>
        <row r="26">
          <cell r="M26">
            <v>1</v>
          </cell>
        </row>
        <row r="27">
          <cell r="M27" t="str">
            <v>1(пост. Зак-ка)</v>
          </cell>
        </row>
        <row r="28">
          <cell r="M28">
            <v>2</v>
          </cell>
        </row>
        <row r="29">
          <cell r="M29" t="str">
            <v>2(пост. Зак-ка)</v>
          </cell>
        </row>
        <row r="30">
          <cell r="M30">
            <v>3</v>
          </cell>
        </row>
        <row r="31">
          <cell r="M31" t="str">
            <v>3(пост. Зак-ка)</v>
          </cell>
        </row>
        <row r="105">
          <cell r="B105" t="str">
            <v>GSM - модем</v>
          </cell>
        </row>
        <row r="212">
          <cell r="H212" t="str">
            <v>Дискретный/1</v>
          </cell>
        </row>
        <row r="213">
          <cell r="H213" t="str">
            <v>Дискретный/2</v>
          </cell>
        </row>
        <row r="214">
          <cell r="H214" t="str">
            <v>Дискретный/3</v>
          </cell>
        </row>
        <row r="218">
          <cell r="M218" t="str">
            <v>Дискретный/1</v>
          </cell>
        </row>
        <row r="219">
          <cell r="M219" t="str">
            <v>Дискретный/2</v>
          </cell>
        </row>
        <row r="220">
          <cell r="M220" t="str">
            <v>Дискретный/3</v>
          </cell>
        </row>
        <row r="221">
          <cell r="M221" t="str">
            <v>Дискретный/4</v>
          </cell>
        </row>
        <row r="222">
          <cell r="M222" t="str">
            <v>Дискретный/5</v>
          </cell>
        </row>
        <row r="223">
          <cell r="M223" t="str">
            <v>Дискретный/6</v>
          </cell>
        </row>
        <row r="224">
          <cell r="M224" t="str">
            <v>Дискретный/7</v>
          </cell>
        </row>
        <row r="225">
          <cell r="M225" t="str">
            <v>Дискретный/8</v>
          </cell>
        </row>
        <row r="226">
          <cell r="M226" t="str">
            <v>Дискретный/9</v>
          </cell>
        </row>
        <row r="227">
          <cell r="M227" t="str">
            <v>Дискретный/10</v>
          </cell>
        </row>
        <row r="248">
          <cell r="I248" t="str">
            <v>ДКПГ</v>
          </cell>
        </row>
        <row r="249">
          <cell r="I249" t="str">
            <v>ДВГ-КВ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17"/>
  <sheetViews>
    <sheetView showZeros="0" tabSelected="1" zoomScale="115" zoomScaleNormal="115" workbookViewId="0">
      <selection activeCell="E9" sqref="E9:H9"/>
    </sheetView>
  </sheetViews>
  <sheetFormatPr defaultRowHeight="15" x14ac:dyDescent="0.25"/>
  <cols>
    <col min="2" max="2" width="34.7109375" customWidth="1"/>
    <col min="9" max="9" width="32.85546875" customWidth="1"/>
    <col min="11" max="14" width="0" hidden="1" customWidth="1"/>
  </cols>
  <sheetData>
    <row r="1" spans="1:14" x14ac:dyDescent="0.25">
      <c r="J1">
        <f>SUM(A12:J117)+COUNTIF(A12:J357,"")+COUNTIF(A12:J357,"да")+SUMPRODUCT(LEN(A12:J357))</f>
        <v>9514</v>
      </c>
      <c r="K1" s="125" t="s">
        <v>149</v>
      </c>
    </row>
    <row r="2" spans="1:14" x14ac:dyDescent="0.25">
      <c r="K2" t="s">
        <v>148</v>
      </c>
    </row>
    <row r="3" spans="1:14" x14ac:dyDescent="0.25">
      <c r="K3" s="17" t="s">
        <v>7</v>
      </c>
      <c r="L3" s="19" t="s">
        <v>21</v>
      </c>
      <c r="M3" s="19" t="s">
        <v>9</v>
      </c>
    </row>
    <row r="4" spans="1:14" x14ac:dyDescent="0.25">
      <c r="K4" s="17" t="s">
        <v>0</v>
      </c>
      <c r="L4" s="19" t="s">
        <v>22</v>
      </c>
      <c r="M4" s="19" t="s">
        <v>8</v>
      </c>
    </row>
    <row r="5" spans="1:14" x14ac:dyDescent="0.25">
      <c r="L5" s="19" t="s">
        <v>19</v>
      </c>
      <c r="M5" s="19" t="s">
        <v>10</v>
      </c>
    </row>
    <row r="6" spans="1:14" ht="15.75" thickBot="1" x14ac:dyDescent="0.3">
      <c r="A6" s="1"/>
      <c r="K6" s="17" t="str">
        <f>J23</f>
        <v>нет</v>
      </c>
      <c r="L6" s="19" t="s">
        <v>20</v>
      </c>
      <c r="M6" s="19" t="s">
        <v>91</v>
      </c>
    </row>
    <row r="7" spans="1:14" x14ac:dyDescent="0.25">
      <c r="A7" s="66" t="s">
        <v>31</v>
      </c>
      <c r="B7" s="67"/>
      <c r="C7" s="2"/>
      <c r="D7" s="3"/>
      <c r="E7" s="3"/>
      <c r="F7" s="3"/>
      <c r="G7" s="3"/>
      <c r="H7" s="4"/>
      <c r="I7" s="66" t="s">
        <v>32</v>
      </c>
      <c r="J7" s="67"/>
      <c r="K7" s="17" t="s">
        <v>0</v>
      </c>
      <c r="L7" s="19"/>
      <c r="M7" s="19" t="s">
        <v>11</v>
      </c>
    </row>
    <row r="8" spans="1:14" x14ac:dyDescent="0.25">
      <c r="A8" s="59" t="s">
        <v>33</v>
      </c>
      <c r="B8" s="60"/>
      <c r="C8" s="5"/>
      <c r="D8" s="6"/>
      <c r="E8" s="6"/>
      <c r="F8" s="6"/>
      <c r="G8" s="6"/>
      <c r="H8" s="7"/>
      <c r="I8" s="59" t="s">
        <v>34</v>
      </c>
      <c r="J8" s="60"/>
      <c r="M8" s="19" t="s">
        <v>12</v>
      </c>
    </row>
    <row r="9" spans="1:14" ht="16.5" x14ac:dyDescent="0.25">
      <c r="A9" s="59" t="s">
        <v>35</v>
      </c>
      <c r="B9" s="60"/>
      <c r="C9" s="68" t="s">
        <v>36</v>
      </c>
      <c r="D9" s="69"/>
      <c r="E9" s="70"/>
      <c r="F9" s="70"/>
      <c r="G9" s="70"/>
      <c r="H9" s="71"/>
      <c r="I9" s="59" t="s">
        <v>37</v>
      </c>
      <c r="J9" s="60"/>
      <c r="M9" s="19"/>
    </row>
    <row r="10" spans="1:14" x14ac:dyDescent="0.25">
      <c r="A10" s="59" t="s">
        <v>38</v>
      </c>
      <c r="B10" s="60"/>
      <c r="C10" s="5"/>
      <c r="D10" s="6"/>
      <c r="E10" s="6"/>
      <c r="F10" s="6"/>
      <c r="G10" s="6"/>
      <c r="H10" s="7"/>
      <c r="I10" s="59" t="s">
        <v>39</v>
      </c>
      <c r="J10" s="60"/>
      <c r="K10" s="19" t="s">
        <v>4</v>
      </c>
      <c r="L10" t="s">
        <v>104</v>
      </c>
    </row>
    <row r="11" spans="1:14" ht="26.25" customHeight="1" thickBot="1" x14ac:dyDescent="0.3">
      <c r="A11" s="61" t="s">
        <v>40</v>
      </c>
      <c r="B11" s="62"/>
      <c r="C11" s="63" t="s">
        <v>48</v>
      </c>
      <c r="D11" s="64"/>
      <c r="E11" s="64"/>
      <c r="F11" s="64"/>
      <c r="G11" s="64"/>
      <c r="H11" s="64"/>
      <c r="I11" s="61" t="s">
        <v>41</v>
      </c>
      <c r="J11" s="62"/>
      <c r="K11" s="19" t="s">
        <v>92</v>
      </c>
      <c r="L11" t="s">
        <v>105</v>
      </c>
    </row>
    <row r="12" spans="1:14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19" t="s">
        <v>77</v>
      </c>
      <c r="L12" t="s">
        <v>94</v>
      </c>
      <c r="M12" t="s">
        <v>96</v>
      </c>
    </row>
    <row r="13" spans="1:14" ht="15.75" thickBot="1" x14ac:dyDescent="0.3">
      <c r="A13" s="8" t="s">
        <v>42</v>
      </c>
      <c r="B13" s="9"/>
      <c r="C13" s="10"/>
      <c r="D13" s="10"/>
      <c r="E13" s="10"/>
      <c r="F13" s="10"/>
      <c r="G13" s="10"/>
      <c r="H13" s="10"/>
      <c r="I13" s="10"/>
      <c r="J13" s="10"/>
      <c r="K13" s="19" t="s">
        <v>82</v>
      </c>
      <c r="L13" t="s">
        <v>106</v>
      </c>
      <c r="M13" t="s">
        <v>108</v>
      </c>
      <c r="N13" t="s">
        <v>109</v>
      </c>
    </row>
    <row r="14" spans="1:14" x14ac:dyDescent="0.25">
      <c r="A14" s="57" t="s">
        <v>43</v>
      </c>
      <c r="B14" s="57"/>
      <c r="C14" s="57"/>
      <c r="D14" s="57"/>
      <c r="E14" s="57"/>
      <c r="F14" s="57"/>
      <c r="G14" s="57"/>
      <c r="H14" s="57"/>
      <c r="I14" s="57"/>
      <c r="J14" s="57"/>
      <c r="K14" s="19" t="s">
        <v>3</v>
      </c>
      <c r="L14" t="s">
        <v>98</v>
      </c>
    </row>
    <row r="15" spans="1:14" ht="15.75" thickBot="1" x14ac:dyDescent="0.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9" t="s">
        <v>101</v>
      </c>
      <c r="L15" t="s">
        <v>107</v>
      </c>
    </row>
    <row r="16" spans="1:14" x14ac:dyDescent="0.25">
      <c r="A16" s="57" t="s">
        <v>44</v>
      </c>
      <c r="B16" s="57"/>
      <c r="C16" s="57"/>
      <c r="D16" s="57"/>
      <c r="E16" s="57"/>
      <c r="F16" s="57"/>
      <c r="G16" s="57"/>
      <c r="H16" s="57"/>
      <c r="I16" s="57"/>
      <c r="J16" s="57"/>
      <c r="K16" s="19" t="s">
        <v>2</v>
      </c>
      <c r="L16" t="s">
        <v>110</v>
      </c>
    </row>
    <row r="17" spans="1:14" ht="15.75" thickBot="1" x14ac:dyDescent="0.3">
      <c r="A17" s="13" t="s">
        <v>45</v>
      </c>
      <c r="B17" s="14"/>
      <c r="C17" s="9"/>
      <c r="D17" s="10"/>
      <c r="E17" s="10"/>
      <c r="F17" s="10"/>
      <c r="G17" s="10"/>
      <c r="H17" s="10"/>
      <c r="I17" s="10"/>
      <c r="J17" s="10"/>
      <c r="K17" s="19" t="s">
        <v>24</v>
      </c>
      <c r="L17" t="s">
        <v>111</v>
      </c>
    </row>
    <row r="18" spans="1:14" x14ac:dyDescent="0.25">
      <c r="A18" s="57" t="s">
        <v>46</v>
      </c>
      <c r="B18" s="57"/>
      <c r="C18" s="57"/>
      <c r="D18" s="57"/>
      <c r="E18" s="57"/>
      <c r="F18" s="57"/>
      <c r="G18" s="57"/>
      <c r="H18" s="57"/>
      <c r="I18" s="57"/>
      <c r="J18" s="57"/>
      <c r="K18" s="19" t="s">
        <v>25</v>
      </c>
      <c r="L18" t="s">
        <v>115</v>
      </c>
    </row>
    <row r="19" spans="1:14" ht="15.75" thickBot="1" x14ac:dyDescent="0.3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19" t="s">
        <v>17</v>
      </c>
      <c r="L19" t="s">
        <v>117</v>
      </c>
    </row>
    <row r="20" spans="1:14" x14ac:dyDescent="0.25">
      <c r="A20" s="57" t="s">
        <v>47</v>
      </c>
      <c r="B20" s="57"/>
      <c r="C20" s="57"/>
      <c r="D20" s="57"/>
      <c r="E20" s="57"/>
      <c r="F20" s="57"/>
      <c r="G20" s="57"/>
      <c r="H20" s="57"/>
      <c r="I20" s="57"/>
      <c r="J20" s="57"/>
      <c r="K20" s="19" t="s">
        <v>86</v>
      </c>
      <c r="L20" t="s">
        <v>118</v>
      </c>
    </row>
    <row r="21" spans="1:14" ht="15.75" thickBot="1" x14ac:dyDescent="0.3">
      <c r="A21" s="51" t="s">
        <v>49</v>
      </c>
      <c r="B21" s="51"/>
      <c r="C21" s="51"/>
      <c r="D21" s="51"/>
      <c r="E21" s="51"/>
      <c r="F21" s="51"/>
      <c r="G21" s="51"/>
      <c r="H21" s="51"/>
      <c r="I21" s="51"/>
      <c r="J21" s="51"/>
      <c r="K21" s="19" t="s">
        <v>23</v>
      </c>
      <c r="L21" t="s">
        <v>122</v>
      </c>
    </row>
    <row r="22" spans="1:14" ht="15.75" thickBot="1" x14ac:dyDescent="0.3">
      <c r="K22" s="19" t="s">
        <v>27</v>
      </c>
    </row>
    <row r="23" spans="1:14" ht="15.75" thickBot="1" x14ac:dyDescent="0.3">
      <c r="A23" s="15" t="s">
        <v>50</v>
      </c>
      <c r="J23" s="18" t="s">
        <v>0</v>
      </c>
      <c r="K23" s="19" t="s">
        <v>29</v>
      </c>
      <c r="L23" t="s">
        <v>125</v>
      </c>
      <c r="M23" t="s">
        <v>126</v>
      </c>
      <c r="N23" t="s">
        <v>127</v>
      </c>
    </row>
    <row r="24" spans="1:14" ht="15.75" thickBot="1" x14ac:dyDescent="0.3">
      <c r="A24" s="15" t="s">
        <v>18</v>
      </c>
      <c r="G24" s="48" t="s">
        <v>21</v>
      </c>
      <c r="H24" s="49"/>
      <c r="I24" s="49"/>
      <c r="J24" s="50"/>
      <c r="K24" s="19" t="s">
        <v>30</v>
      </c>
      <c r="L24" t="s">
        <v>129</v>
      </c>
      <c r="M24" t="s">
        <v>131</v>
      </c>
      <c r="N24" t="s">
        <v>130</v>
      </c>
    </row>
    <row r="25" spans="1:14" ht="15.75" thickBot="1" x14ac:dyDescent="0.3">
      <c r="A25" s="15" t="s">
        <v>13</v>
      </c>
      <c r="G25" s="48" t="s">
        <v>9</v>
      </c>
      <c r="H25" s="49"/>
      <c r="I25" s="49"/>
      <c r="J25" s="50"/>
      <c r="K25" s="19" t="s">
        <v>75</v>
      </c>
      <c r="L25" t="s">
        <v>134</v>
      </c>
    </row>
    <row r="26" spans="1:14" ht="15.75" thickBot="1" x14ac:dyDescent="0.3">
      <c r="A26" s="15" t="s">
        <v>5</v>
      </c>
      <c r="J26" s="16" t="s">
        <v>0</v>
      </c>
    </row>
    <row r="27" spans="1:14" ht="15.75" thickBot="1" x14ac:dyDescent="0.3">
      <c r="A27" s="15" t="s">
        <v>14</v>
      </c>
      <c r="J27" s="16" t="s">
        <v>0</v>
      </c>
    </row>
    <row r="28" spans="1:14" ht="15.75" thickBot="1" x14ac:dyDescent="0.3">
      <c r="A28" s="15" t="s">
        <v>15</v>
      </c>
      <c r="J28" s="16" t="s">
        <v>0</v>
      </c>
    </row>
    <row r="29" spans="1:14" ht="15.75" thickBot="1" x14ac:dyDescent="0.3">
      <c r="A29" s="15" t="s">
        <v>16</v>
      </c>
      <c r="J29" s="16" t="s">
        <v>0</v>
      </c>
    </row>
    <row r="30" spans="1:14" ht="15.75" thickBot="1" x14ac:dyDescent="0.3">
      <c r="A30" s="15" t="s">
        <v>6</v>
      </c>
      <c r="J30" s="16" t="s">
        <v>0</v>
      </c>
    </row>
    <row r="31" spans="1:14" ht="15.75" thickBot="1" x14ac:dyDescent="0.3">
      <c r="A31" s="15" t="s">
        <v>81</v>
      </c>
      <c r="J31" s="20"/>
    </row>
    <row r="32" spans="1:14" ht="15.75" thickBot="1" x14ac:dyDescent="0.3">
      <c r="A32" s="15" t="s">
        <v>51</v>
      </c>
      <c r="J32" s="20"/>
    </row>
    <row r="33" spans="1:11" ht="15.75" thickBot="1" x14ac:dyDescent="0.3">
      <c r="A33" s="15" t="s">
        <v>52</v>
      </c>
      <c r="J33" s="20"/>
    </row>
    <row r="34" spans="1:11" ht="15.75" thickBot="1" x14ac:dyDescent="0.3">
      <c r="A34" s="15" t="s">
        <v>53</v>
      </c>
      <c r="J34" s="20"/>
    </row>
    <row r="35" spans="1:11" ht="15.75" thickBot="1" x14ac:dyDescent="0.3">
      <c r="A35" s="15" t="s">
        <v>55</v>
      </c>
      <c r="J35" s="20"/>
    </row>
    <row r="36" spans="1:11" ht="15.75" thickBot="1" x14ac:dyDescent="0.3">
      <c r="A36" s="15" t="s">
        <v>56</v>
      </c>
      <c r="J36" s="20"/>
    </row>
    <row r="38" spans="1:11" ht="15.75" thickBot="1" x14ac:dyDescent="0.3">
      <c r="A38" s="51" t="s">
        <v>54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1" ht="15.75" thickBot="1" x14ac:dyDescent="0.3"/>
    <row r="40" spans="1:11" ht="25.5" customHeight="1" thickBot="1" x14ac:dyDescent="0.3">
      <c r="A40" s="82" t="s">
        <v>57</v>
      </c>
      <c r="B40" s="82" t="s">
        <v>58</v>
      </c>
      <c r="C40" s="54" t="s">
        <v>59</v>
      </c>
      <c r="D40" s="54" t="s">
        <v>60</v>
      </c>
      <c r="E40" s="75" t="s">
        <v>87</v>
      </c>
      <c r="F40" s="76"/>
      <c r="G40" s="76"/>
      <c r="H40" s="52" t="s">
        <v>61</v>
      </c>
      <c r="I40" s="46" t="s">
        <v>62</v>
      </c>
      <c r="J40" s="47"/>
    </row>
    <row r="41" spans="1:11" ht="23.25" thickBot="1" x14ac:dyDescent="0.3">
      <c r="A41" s="84"/>
      <c r="B41" s="83"/>
      <c r="C41" s="55"/>
      <c r="D41" s="55"/>
      <c r="E41" s="77"/>
      <c r="F41" s="78"/>
      <c r="G41" s="78"/>
      <c r="H41" s="53"/>
      <c r="I41" s="21" t="s">
        <v>63</v>
      </c>
      <c r="J41" s="23" t="s">
        <v>64</v>
      </c>
    </row>
    <row r="42" spans="1:11" ht="15.75" thickBot="1" x14ac:dyDescent="0.3">
      <c r="A42" s="24">
        <v>1</v>
      </c>
      <c r="B42" s="25">
        <v>2</v>
      </c>
      <c r="C42" s="24">
        <v>3</v>
      </c>
      <c r="D42" s="26">
        <v>4</v>
      </c>
      <c r="E42" s="79">
        <v>5</v>
      </c>
      <c r="F42" s="80"/>
      <c r="G42" s="81"/>
      <c r="H42" s="25">
        <v>6</v>
      </c>
      <c r="I42" s="27">
        <v>7</v>
      </c>
      <c r="J42" s="28">
        <v>8</v>
      </c>
    </row>
    <row r="43" spans="1:11" ht="25.5" customHeight="1" thickBot="1" x14ac:dyDescent="0.3">
      <c r="A43" s="36">
        <f>IF(D43="да",1,0)</f>
        <v>1</v>
      </c>
      <c r="B43" s="85" t="s">
        <v>93</v>
      </c>
      <c r="C43" s="36" t="s">
        <v>179</v>
      </c>
      <c r="D43" s="40" t="s">
        <v>7</v>
      </c>
      <c r="E43" s="87" t="str">
        <f>IF(G$24="Сточная вода перед очисткой","N-NO3 0,15...50 мг/л; N-NO2 0,3...75 мг/л; ХПК/БПК 25...2000 мг/л","N-NO3 0,03...10 мг/л; N-NO2 0,05...15 мг/л; ХПК/БПК 2...220 мг/л")</f>
        <v>N-NO3 0,15...50 мг/л; N-NO2 0,3...75 мг/л; ХПК/БПК 25...2000 мг/л</v>
      </c>
      <c r="F43" s="88"/>
      <c r="G43" s="89"/>
      <c r="H43" s="42" t="s">
        <v>67</v>
      </c>
      <c r="I43" s="44" t="s">
        <v>68</v>
      </c>
      <c r="J43" s="45"/>
    </row>
    <row r="44" spans="1:11" ht="15.95" customHeight="1" thickBot="1" x14ac:dyDescent="0.3">
      <c r="A44" s="37"/>
      <c r="B44" s="86"/>
      <c r="C44" s="37"/>
      <c r="D44" s="41"/>
      <c r="E44" s="90"/>
      <c r="F44" s="91"/>
      <c r="G44" s="92"/>
      <c r="H44" s="43"/>
      <c r="I44" s="34" t="str">
        <f>IF(E43="N-NO3 0,03...10 мг/л; N-NO2 0,05...15 мг/л; ХПК/БПК 2...220 мг/л","Trios Opus 12S40100","Trios Opus 12S20100")</f>
        <v>Trios Opus 12S20100</v>
      </c>
      <c r="J44" s="35">
        <f>IF(D43="да",IF(I44="",0,1),0)</f>
        <v>1</v>
      </c>
      <c r="K44" t="str">
        <f>IF(D43="да",CONCATENATE("/ ",C43),"")</f>
        <v>/ N-NO3/ N-NO2/ ХПК/ БПК</v>
      </c>
    </row>
    <row r="45" spans="1:11" ht="15.95" customHeight="1" thickBot="1" x14ac:dyDescent="0.3">
      <c r="A45" s="36">
        <f>IF(D45="да",A43+1,A43)</f>
        <v>2</v>
      </c>
      <c r="B45" s="85" t="s">
        <v>95</v>
      </c>
      <c r="C45" s="36" t="s">
        <v>69</v>
      </c>
      <c r="D45" s="40" t="s">
        <v>7</v>
      </c>
      <c r="E45" s="87" t="str">
        <f>IF(G$24="Сточная вода перед очисткой","0…500 мкг/л ПАУ (фенантрен) или 0.02…15 мг/л нефтепродуктов","0…50 мкг/л ПАУ (фенантрен) или 0.02…1.5 мг/л нефтепродуктов")</f>
        <v>0…500 мкг/л ПАУ (фенантрен) или 0.02…15 мг/л нефтепродуктов</v>
      </c>
      <c r="F45" s="88"/>
      <c r="G45" s="89"/>
      <c r="H45" s="42" t="s">
        <v>71</v>
      </c>
      <c r="I45" s="44" t="s">
        <v>79</v>
      </c>
      <c r="J45" s="45"/>
    </row>
    <row r="46" spans="1:11" ht="15.95" customHeight="1" thickBot="1" x14ac:dyDescent="0.3">
      <c r="A46" s="37"/>
      <c r="B46" s="86"/>
      <c r="C46" s="37"/>
      <c r="D46" s="41"/>
      <c r="E46" s="90"/>
      <c r="F46" s="91"/>
      <c r="G46" s="92"/>
      <c r="H46" s="43"/>
      <c r="I46" s="34" t="s">
        <v>77</v>
      </c>
      <c r="J46" s="35">
        <f>IF(D45="да",IF(I46="",0,1),0)</f>
        <v>1</v>
      </c>
      <c r="K46" t="str">
        <f>IF(D45="да",CONCATENATE("/ ",C45),"")</f>
        <v>/ ПАУ</v>
      </c>
    </row>
    <row r="47" spans="1:11" ht="15.95" customHeight="1" thickBot="1" x14ac:dyDescent="0.3">
      <c r="A47" s="36">
        <f>IF(D47="да",A45+1,A45)</f>
        <v>3</v>
      </c>
      <c r="B47" s="85" t="s">
        <v>97</v>
      </c>
      <c r="C47" s="36" t="s">
        <v>70</v>
      </c>
      <c r="D47" s="40" t="s">
        <v>7</v>
      </c>
      <c r="E47" s="87" t="str">
        <f>IF(G$24="Сточная вода перед очисткой","0...50 мг/л в эквиваленте фенола","0-10 мг/л в эквиваленте фенола")</f>
        <v>0...50 мг/л в эквиваленте фенола</v>
      </c>
      <c r="F47" s="88"/>
      <c r="G47" s="89"/>
      <c r="H47" s="42" t="s">
        <v>71</v>
      </c>
      <c r="I47" s="44" t="s">
        <v>83</v>
      </c>
      <c r="J47" s="45"/>
    </row>
    <row r="48" spans="1:11" ht="15.95" customHeight="1" thickBot="1" x14ac:dyDescent="0.3">
      <c r="A48" s="37"/>
      <c r="B48" s="86"/>
      <c r="C48" s="37"/>
      <c r="D48" s="41"/>
      <c r="E48" s="90"/>
      <c r="F48" s="91"/>
      <c r="G48" s="92"/>
      <c r="H48" s="43"/>
      <c r="I48" s="34" t="s">
        <v>82</v>
      </c>
      <c r="J48" s="35">
        <f>IF(D47="да",IF(I48="",0,1),0)</f>
        <v>1</v>
      </c>
      <c r="K48" t="str">
        <f>IF(D47="да",CONCATENATE("/ ",C47),"")</f>
        <v>/ БТК</v>
      </c>
    </row>
    <row r="49" spans="1:11" ht="15.95" customHeight="1" thickBot="1" x14ac:dyDescent="0.3">
      <c r="A49" s="36">
        <f>IF(D49="да",A47+1,A47)</f>
        <v>4</v>
      </c>
      <c r="B49" s="85" t="s">
        <v>99</v>
      </c>
      <c r="C49" s="36" t="s">
        <v>100</v>
      </c>
      <c r="D49" s="40" t="s">
        <v>7</v>
      </c>
      <c r="E49" s="87" t="s">
        <v>98</v>
      </c>
      <c r="F49" s="88"/>
      <c r="G49" s="89"/>
      <c r="H49" s="42" t="s">
        <v>67</v>
      </c>
      <c r="I49" s="44" t="s">
        <v>68</v>
      </c>
      <c r="J49" s="45"/>
    </row>
    <row r="50" spans="1:11" ht="15.95" customHeight="1" thickBot="1" x14ac:dyDescent="0.3">
      <c r="A50" s="37"/>
      <c r="B50" s="86"/>
      <c r="C50" s="37"/>
      <c r="D50" s="41"/>
      <c r="E50" s="90"/>
      <c r="F50" s="91"/>
      <c r="G50" s="92"/>
      <c r="H50" s="43"/>
      <c r="I50" s="34" t="s">
        <v>3</v>
      </c>
      <c r="J50" s="35">
        <f>IF(D49="да",IF(I50="",0,1),0)</f>
        <v>1</v>
      </c>
      <c r="K50" t="str">
        <f>IF(D49="да",CONCATENATE("/ ",C49),"")</f>
        <v>/ ЦВТ</v>
      </c>
    </row>
    <row r="51" spans="1:11" ht="15.95" customHeight="1" thickBot="1" x14ac:dyDescent="0.3">
      <c r="A51" s="36">
        <f>IF(D51="да",A49+1,A49)</f>
        <v>5</v>
      </c>
      <c r="B51" s="85" t="s">
        <v>102</v>
      </c>
      <c r="C51" s="36" t="s">
        <v>180</v>
      </c>
      <c r="D51" s="40" t="s">
        <v>7</v>
      </c>
      <c r="E51" s="87" t="s">
        <v>107</v>
      </c>
      <c r="F51" s="88"/>
      <c r="G51" s="89"/>
      <c r="H51" s="42" t="s">
        <v>67</v>
      </c>
      <c r="I51" s="44" t="s">
        <v>78</v>
      </c>
      <c r="J51" s="45"/>
    </row>
    <row r="52" spans="1:11" ht="15.95" customHeight="1" thickBot="1" x14ac:dyDescent="0.3">
      <c r="A52" s="37"/>
      <c r="B52" s="86"/>
      <c r="C52" s="37"/>
      <c r="D52" s="41"/>
      <c r="E52" s="90"/>
      <c r="F52" s="91"/>
      <c r="G52" s="92"/>
      <c r="H52" s="43"/>
      <c r="I52" s="34" t="s">
        <v>101</v>
      </c>
      <c r="J52" s="35">
        <f>IF(D51="да",IF(I52="",0,1),0)</f>
        <v>1</v>
      </c>
      <c r="K52" t="str">
        <f>IF(D51="да",CONCATENATE("/ ",C51),"")</f>
        <v>/ МУТ/ ВЗВ</v>
      </c>
    </row>
    <row r="53" spans="1:11" ht="15.95" customHeight="1" thickBot="1" x14ac:dyDescent="0.3">
      <c r="A53" s="36">
        <f>IF(D53="да",A51+1,A51)</f>
        <v>6</v>
      </c>
      <c r="B53" s="85" t="s">
        <v>1</v>
      </c>
      <c r="C53" s="36" t="s">
        <v>103</v>
      </c>
      <c r="D53" s="40" t="s">
        <v>7</v>
      </c>
      <c r="E53" s="87" t="s">
        <v>110</v>
      </c>
      <c r="F53" s="88"/>
      <c r="G53" s="89"/>
      <c r="H53" s="42" t="s">
        <v>67</v>
      </c>
      <c r="I53" s="44" t="s">
        <v>88</v>
      </c>
      <c r="J53" s="45"/>
    </row>
    <row r="54" spans="1:11" ht="15.95" customHeight="1" thickBot="1" x14ac:dyDescent="0.3">
      <c r="A54" s="37"/>
      <c r="B54" s="86"/>
      <c r="C54" s="37"/>
      <c r="D54" s="41"/>
      <c r="E54" s="90"/>
      <c r="F54" s="91"/>
      <c r="G54" s="92"/>
      <c r="H54" s="43"/>
      <c r="I54" s="34" t="s">
        <v>2</v>
      </c>
      <c r="J54" s="35">
        <f>IF(D53="да",IF(I54="",0,1),0)</f>
        <v>1</v>
      </c>
      <c r="K54" t="str">
        <f>IF(D53="да",CONCATENATE("/ ",C53),"")</f>
        <v>/ ПРВ</v>
      </c>
    </row>
    <row r="55" spans="1:11" ht="15.95" customHeight="1" thickBot="1" x14ac:dyDescent="0.3">
      <c r="A55" s="36">
        <f>IF(D55="да",A53+1,A53)</f>
        <v>7</v>
      </c>
      <c r="B55" s="85" t="s">
        <v>112</v>
      </c>
      <c r="C55" s="36" t="s">
        <v>113</v>
      </c>
      <c r="D55" s="40" t="s">
        <v>7</v>
      </c>
      <c r="E55" s="87" t="s">
        <v>111</v>
      </c>
      <c r="F55" s="88"/>
      <c r="G55" s="89"/>
      <c r="H55" s="42" t="s">
        <v>67</v>
      </c>
      <c r="I55" s="44" t="s">
        <v>76</v>
      </c>
      <c r="J55" s="45"/>
    </row>
    <row r="56" spans="1:11" ht="15.95" customHeight="1" thickBot="1" x14ac:dyDescent="0.3">
      <c r="A56" s="37"/>
      <c r="B56" s="86"/>
      <c r="C56" s="37"/>
      <c r="D56" s="41"/>
      <c r="E56" s="90"/>
      <c r="F56" s="91"/>
      <c r="G56" s="92"/>
      <c r="H56" s="43"/>
      <c r="I56" s="34" t="s">
        <v>24</v>
      </c>
      <c r="J56" s="35">
        <f>IF(D55="да",IF(I56="",0,1),0)</f>
        <v>1</v>
      </c>
      <c r="K56" t="str">
        <f>IF(D55="да",CONCATENATE("/ ",C55),"")</f>
        <v>/ рН/Т</v>
      </c>
    </row>
    <row r="57" spans="1:11" ht="15.95" customHeight="1" thickBot="1" x14ac:dyDescent="0.3">
      <c r="A57" s="36">
        <f>IF(D57="да",A55+1,A55)</f>
        <v>8</v>
      </c>
      <c r="B57" s="85" t="s">
        <v>116</v>
      </c>
      <c r="C57" s="36" t="s">
        <v>114</v>
      </c>
      <c r="D57" s="40" t="s">
        <v>7</v>
      </c>
      <c r="E57" s="87" t="s">
        <v>115</v>
      </c>
      <c r="F57" s="88"/>
      <c r="G57" s="89"/>
      <c r="H57" s="42" t="s">
        <v>67</v>
      </c>
      <c r="I57" s="44" t="s">
        <v>80</v>
      </c>
      <c r="J57" s="45"/>
    </row>
    <row r="58" spans="1:11" ht="15.95" customHeight="1" thickBot="1" x14ac:dyDescent="0.3">
      <c r="A58" s="37"/>
      <c r="B58" s="86"/>
      <c r="C58" s="37"/>
      <c r="D58" s="41"/>
      <c r="E58" s="90"/>
      <c r="F58" s="91"/>
      <c r="G58" s="92"/>
      <c r="H58" s="43"/>
      <c r="I58" s="34" t="s">
        <v>25</v>
      </c>
      <c r="J58" s="35">
        <f>IF(D57="да",IF(I58="",0,1),0)</f>
        <v>1</v>
      </c>
      <c r="K58" t="str">
        <f>IF(D57="да",CONCATENATE("/ ",C57),"")</f>
        <v>/ О2</v>
      </c>
    </row>
    <row r="59" spans="1:11" ht="15.95" customHeight="1" thickBot="1" x14ac:dyDescent="0.3">
      <c r="A59" s="36">
        <f>IF(D59="да",A57+1,A57)</f>
        <v>8</v>
      </c>
      <c r="B59" s="85" t="s">
        <v>119</v>
      </c>
      <c r="C59" s="36" t="s">
        <v>120</v>
      </c>
      <c r="D59" s="40" t="str">
        <f>IF(AND(J$23="да",OR(J$26="да",J$27="да")),"да","нет")</f>
        <v>нет</v>
      </c>
      <c r="E59" s="87" t="str">
        <f>IF(G$24="Сточная вода перед очисткой","10...1000 мг/л","0.05...20 мг/л")</f>
        <v>10...1000 мг/л</v>
      </c>
      <c r="F59" s="88"/>
      <c r="G59" s="89"/>
      <c r="H59" s="42" t="s">
        <v>67</v>
      </c>
      <c r="I59" s="44" t="s">
        <v>85</v>
      </c>
      <c r="J59" s="45"/>
    </row>
    <row r="60" spans="1:11" ht="15.95" customHeight="1" thickBot="1" x14ac:dyDescent="0.3">
      <c r="A60" s="37"/>
      <c r="B60" s="86"/>
      <c r="C60" s="37"/>
      <c r="D60" s="41"/>
      <c r="E60" s="90"/>
      <c r="F60" s="91"/>
      <c r="G60" s="92"/>
      <c r="H60" s="43"/>
      <c r="I60" s="34" t="str">
        <f>IF(E59="10...1000 мг/л","AMTAX SC LXV421.99.33011","AMTAX SC LXV421.99.13011")</f>
        <v>AMTAX SC LXV421.99.33011</v>
      </c>
      <c r="J60" s="35">
        <f>IF(D59="да",IF(I60="",0,1),0)</f>
        <v>0</v>
      </c>
      <c r="K60" t="str">
        <f>IF(D59="да",CONCATENATE("/ ",C59),"")</f>
        <v/>
      </c>
    </row>
    <row r="61" spans="1:11" ht="15.95" customHeight="1" thickBot="1" x14ac:dyDescent="0.3">
      <c r="A61" s="36">
        <f>IF(D61="да",A59+1,A59)</f>
        <v>8</v>
      </c>
      <c r="B61" s="85" t="s">
        <v>123</v>
      </c>
      <c r="C61" s="36" t="s">
        <v>121</v>
      </c>
      <c r="D61" s="40" t="str">
        <f>IF(AND(J$23="да",OR(J$26="да",J$27="да")),"да","нет")</f>
        <v>нет</v>
      </c>
      <c r="E61" s="87" t="s">
        <v>122</v>
      </c>
      <c r="F61" s="88"/>
      <c r="G61" s="89"/>
      <c r="H61" s="42" t="s">
        <v>67</v>
      </c>
      <c r="I61" s="44" t="s">
        <v>89</v>
      </c>
      <c r="J61" s="45"/>
    </row>
    <row r="62" spans="1:11" ht="15.95" customHeight="1" thickBot="1" x14ac:dyDescent="0.3">
      <c r="A62" s="37"/>
      <c r="B62" s="86"/>
      <c r="C62" s="37"/>
      <c r="D62" s="41"/>
      <c r="E62" s="90"/>
      <c r="F62" s="91"/>
      <c r="G62" s="92"/>
      <c r="H62" s="43"/>
      <c r="I62" s="34" t="s">
        <v>23</v>
      </c>
      <c r="J62" s="35">
        <f>IF(D61="да",IF(I62="",0,1),0)</f>
        <v>0</v>
      </c>
      <c r="K62" t="str">
        <f>IF(D61="да",CONCATENATE("/ ",C61),"")</f>
        <v/>
      </c>
    </row>
    <row r="63" spans="1:11" ht="15.95" customHeight="1" thickBot="1" x14ac:dyDescent="0.3">
      <c r="A63" s="36">
        <f>IF(D63="да",A61+1,A61)</f>
        <v>8</v>
      </c>
      <c r="B63" s="85" t="s">
        <v>26</v>
      </c>
      <c r="C63" s="36" t="s">
        <v>124</v>
      </c>
      <c r="D63" s="40" t="str">
        <f>IF(AND(J$23="да",OR(J$26="да",J$27="да")),"да","нет")</f>
        <v>нет</v>
      </c>
      <c r="E63" s="87"/>
      <c r="F63" s="88"/>
      <c r="G63" s="89"/>
      <c r="H63" s="42" t="s">
        <v>67</v>
      </c>
      <c r="I63" s="44" t="s">
        <v>84</v>
      </c>
      <c r="J63" s="45"/>
    </row>
    <row r="64" spans="1:11" ht="27" customHeight="1" thickBot="1" x14ac:dyDescent="0.3">
      <c r="A64" s="37"/>
      <c r="B64" s="86"/>
      <c r="C64" s="37"/>
      <c r="D64" s="41"/>
      <c r="E64" s="90"/>
      <c r="F64" s="91"/>
      <c r="G64" s="92"/>
      <c r="H64" s="43"/>
      <c r="I64" s="34" t="s">
        <v>27</v>
      </c>
      <c r="J64" s="35">
        <f>IF(D63="да",IF(I64="",0,1),0)</f>
        <v>0</v>
      </c>
      <c r="K64" t="str">
        <f>IF(D63="да",CONCATENATE("/ ",C63),"")</f>
        <v/>
      </c>
    </row>
    <row r="65" spans="1:11" ht="15.95" customHeight="1" thickBot="1" x14ac:dyDescent="0.3">
      <c r="A65" s="36">
        <f>IF(D65="да",A63+1,A63)</f>
        <v>8</v>
      </c>
      <c r="B65" s="85" t="s">
        <v>28</v>
      </c>
      <c r="C65" s="36" t="s">
        <v>128</v>
      </c>
      <c r="D65" s="40" t="str">
        <f>IF(AND(J$23="да",OR(J$26="да",J$27="да")),"да","нет")</f>
        <v>нет</v>
      </c>
      <c r="E65" s="87" t="str">
        <f>IF(G$24="Сточная вода перед очисткой","0...10 мг/л","0...2 мг/л")</f>
        <v>0...10 мг/л</v>
      </c>
      <c r="F65" s="88"/>
      <c r="G65" s="89"/>
      <c r="H65" s="42" t="s">
        <v>67</v>
      </c>
      <c r="I65" s="44" t="s">
        <v>84</v>
      </c>
      <c r="J65" s="45"/>
    </row>
    <row r="66" spans="1:11" ht="27" customHeight="1" thickBot="1" x14ac:dyDescent="0.3">
      <c r="A66" s="37"/>
      <c r="B66" s="86"/>
      <c r="C66" s="37"/>
      <c r="D66" s="41"/>
      <c r="E66" s="90"/>
      <c r="F66" s="91"/>
      <c r="G66" s="92"/>
      <c r="H66" s="43"/>
      <c r="I66" s="34" t="s">
        <v>29</v>
      </c>
      <c r="J66" s="35">
        <f>IF(D65="да",IF(I66="",0,1),0)</f>
        <v>0</v>
      </c>
      <c r="K66" t="str">
        <f>IF(D65="да",CONCATENATE("/ ",C65),"")</f>
        <v/>
      </c>
    </row>
    <row r="67" spans="1:11" ht="15.95" customHeight="1" thickBot="1" x14ac:dyDescent="0.3">
      <c r="A67" s="36">
        <f>IF(D67="да",A65+1,A65)</f>
        <v>8</v>
      </c>
      <c r="B67" s="85" t="s">
        <v>132</v>
      </c>
      <c r="C67" s="36" t="s">
        <v>181</v>
      </c>
      <c r="D67" s="40" t="str">
        <f>IF(AND(J$23="да",OR(J$26="да",J$27="да")),"да","нет")</f>
        <v>нет</v>
      </c>
      <c r="E67" s="87" t="str">
        <f>IF(G$24="Сточная вода перед очисткой","ООУ 0...10 000 мг/л; ХПК 0...30 000 мг/л","ООУ 0...100 мг/л; ХПК 0...300 мг/л")</f>
        <v>ООУ 0...10 000 мг/л; ХПК 0...30 000 мг/л</v>
      </c>
      <c r="F67" s="88"/>
      <c r="G67" s="89"/>
      <c r="H67" s="42" t="s">
        <v>67</v>
      </c>
      <c r="I67" s="44" t="s">
        <v>90</v>
      </c>
      <c r="J67" s="45"/>
    </row>
    <row r="68" spans="1:11" ht="15.95" customHeight="1" thickBot="1" x14ac:dyDescent="0.3">
      <c r="A68" s="37"/>
      <c r="B68" s="86"/>
      <c r="C68" s="37"/>
      <c r="D68" s="41"/>
      <c r="E68" s="90"/>
      <c r="F68" s="91"/>
      <c r="G68" s="92"/>
      <c r="H68" s="43"/>
      <c r="I68" s="34" t="s">
        <v>30</v>
      </c>
      <c r="J68" s="35">
        <f>IF(D67="да",IF(I68="",0,1),0)</f>
        <v>0</v>
      </c>
      <c r="K68" t="str">
        <f>IF(D67="да",CONCATENATE("/ ",C67),"")</f>
        <v/>
      </c>
    </row>
    <row r="69" spans="1:11" ht="15.95" customHeight="1" thickBot="1" x14ac:dyDescent="0.3">
      <c r="A69" s="36">
        <f>IF(D69="да",A67+1,A67)</f>
        <v>8</v>
      </c>
      <c r="B69" s="85" t="s">
        <v>135</v>
      </c>
      <c r="C69" s="36" t="s">
        <v>133</v>
      </c>
      <c r="D69" s="40" t="str">
        <f>IF(AND(J$23="да",OR(J$26="да",J$27="да")),"да","нет")</f>
        <v>нет</v>
      </c>
      <c r="E69" s="87" t="s">
        <v>134</v>
      </c>
      <c r="F69" s="88"/>
      <c r="G69" s="89"/>
      <c r="H69" s="42" t="s">
        <v>67</v>
      </c>
      <c r="I69" s="44" t="s">
        <v>89</v>
      </c>
      <c r="J69" s="45"/>
    </row>
    <row r="70" spans="1:11" ht="21" customHeight="1" thickBot="1" x14ac:dyDescent="0.3">
      <c r="A70" s="37"/>
      <c r="B70" s="86"/>
      <c r="C70" s="37"/>
      <c r="D70" s="41"/>
      <c r="E70" s="90"/>
      <c r="F70" s="91"/>
      <c r="G70" s="92"/>
      <c r="H70" s="43"/>
      <c r="I70" s="34" t="s">
        <v>75</v>
      </c>
      <c r="J70" s="35">
        <f>IF(D69="да",IF(I70="",0,1),0)</f>
        <v>0</v>
      </c>
      <c r="K70" t="str">
        <f>IF(D69="да",CONCATENATE("/ ",C69),"")</f>
        <v/>
      </c>
    </row>
    <row r="71" spans="1:11" ht="21" customHeight="1" thickBot="1" x14ac:dyDescent="0.3">
      <c r="A71" s="36">
        <f>IF(D71="да",A69+1,A69)</f>
        <v>9</v>
      </c>
      <c r="B71" s="85" t="s">
        <v>147</v>
      </c>
      <c r="C71" s="36"/>
      <c r="D71" s="40" t="s">
        <v>7</v>
      </c>
      <c r="E71" s="120">
        <v>20</v>
      </c>
      <c r="F71" s="120" t="s">
        <v>145</v>
      </c>
      <c r="G71" s="120">
        <v>100</v>
      </c>
      <c r="H71" s="121" t="str">
        <f>IF(J23="нет","--","Аналоговый,       0,4-2В/1")</f>
        <v>--</v>
      </c>
      <c r="I71" s="122" t="s">
        <v>176</v>
      </c>
      <c r="J71" s="38" t="s">
        <v>142</v>
      </c>
    </row>
    <row r="72" spans="1:11" ht="21" customHeight="1" thickBot="1" x14ac:dyDescent="0.3">
      <c r="A72" s="37"/>
      <c r="B72" s="86"/>
      <c r="C72" s="37"/>
      <c r="D72" s="41"/>
      <c r="E72" s="30" t="s">
        <v>65</v>
      </c>
      <c r="F72" s="31" t="s">
        <v>146</v>
      </c>
      <c r="G72" s="32" t="s">
        <v>66</v>
      </c>
      <c r="H72" s="123"/>
      <c r="I72" s="124"/>
      <c r="J72" s="39"/>
    </row>
    <row r="73" spans="1:11" ht="15.95" customHeight="1" x14ac:dyDescent="0.25">
      <c r="A73" s="36">
        <f>IF(D73="да",A69+1,A69)</f>
        <v>8</v>
      </c>
      <c r="B73" s="94"/>
      <c r="C73" s="94"/>
      <c r="D73" s="40"/>
      <c r="E73" s="96"/>
      <c r="F73" s="97"/>
      <c r="G73" s="98"/>
      <c r="H73" s="94"/>
      <c r="I73" s="94"/>
      <c r="J73" s="94"/>
    </row>
    <row r="74" spans="1:11" ht="21" customHeight="1" thickBot="1" x14ac:dyDescent="0.3">
      <c r="A74" s="37"/>
      <c r="B74" s="95"/>
      <c r="C74" s="95"/>
      <c r="D74" s="41"/>
      <c r="E74" s="99"/>
      <c r="F74" s="100"/>
      <c r="G74" s="101"/>
      <c r="H74" s="95"/>
      <c r="I74" s="95"/>
      <c r="J74" s="95"/>
    </row>
    <row r="75" spans="1:11" ht="15.95" customHeight="1" x14ac:dyDescent="0.25">
      <c r="A75" s="36">
        <f>IF(D75="да",A73+1,A73)</f>
        <v>8</v>
      </c>
      <c r="B75" s="94"/>
      <c r="C75" s="94"/>
      <c r="D75" s="40"/>
      <c r="E75" s="96"/>
      <c r="F75" s="97"/>
      <c r="G75" s="98"/>
      <c r="H75" s="94"/>
      <c r="I75" s="94"/>
      <c r="J75" s="94"/>
    </row>
    <row r="76" spans="1:11" ht="21" customHeight="1" thickBot="1" x14ac:dyDescent="0.3">
      <c r="A76" s="37"/>
      <c r="B76" s="95"/>
      <c r="C76" s="95"/>
      <c r="D76" s="41"/>
      <c r="E76" s="99"/>
      <c r="F76" s="100"/>
      <c r="G76" s="101"/>
      <c r="H76" s="95"/>
      <c r="I76" s="95"/>
      <c r="J76" s="95"/>
    </row>
    <row r="77" spans="1:11" ht="15.95" customHeight="1" x14ac:dyDescent="0.25">
      <c r="A77" s="36">
        <f>IF(D77="да",A75+1,A75)</f>
        <v>8</v>
      </c>
      <c r="B77" s="94"/>
      <c r="C77" s="94"/>
      <c r="D77" s="40"/>
      <c r="E77" s="96"/>
      <c r="F77" s="97"/>
      <c r="G77" s="98"/>
      <c r="H77" s="94"/>
      <c r="I77" s="94"/>
      <c r="J77" s="94"/>
    </row>
    <row r="78" spans="1:11" ht="21" customHeight="1" thickBot="1" x14ac:dyDescent="0.3">
      <c r="A78" s="37"/>
      <c r="B78" s="95"/>
      <c r="C78" s="95"/>
      <c r="D78" s="41"/>
      <c r="E78" s="99"/>
      <c r="F78" s="100"/>
      <c r="G78" s="101"/>
      <c r="H78" s="95"/>
      <c r="I78" s="95"/>
      <c r="J78" s="95"/>
    </row>
    <row r="79" spans="1:11" ht="26.25" customHeight="1" x14ac:dyDescent="0.25">
      <c r="A79" s="93" t="s">
        <v>136</v>
      </c>
      <c r="B79" s="93"/>
      <c r="C79" s="93"/>
      <c r="D79" s="93"/>
      <c r="E79" s="93"/>
      <c r="F79" s="93"/>
      <c r="G79" s="93"/>
      <c r="H79" s="93"/>
      <c r="I79" s="93"/>
      <c r="J79" s="93"/>
    </row>
    <row r="81" spans="1:11" ht="15.75" thickBot="1" x14ac:dyDescent="0.3">
      <c r="A81" s="102" t="s">
        <v>143</v>
      </c>
      <c r="B81" s="102"/>
      <c r="C81" s="102"/>
      <c r="D81" s="102"/>
      <c r="E81" s="102"/>
      <c r="F81" s="102"/>
      <c r="G81" s="102"/>
      <c r="H81" s="102"/>
      <c r="I81" s="102"/>
      <c r="J81" s="102"/>
    </row>
    <row r="82" spans="1:11" ht="15.75" thickBot="1" x14ac:dyDescent="0.3">
      <c r="A82" s="103"/>
      <c r="B82" s="104"/>
      <c r="C82" s="104"/>
      <c r="D82" s="104"/>
      <c r="E82" s="104"/>
      <c r="F82" s="104"/>
      <c r="G82" s="104"/>
      <c r="H82" s="104"/>
      <c r="I82" s="104"/>
      <c r="J82" s="104"/>
    </row>
    <row r="83" spans="1:11" ht="27" customHeight="1" thickBot="1" x14ac:dyDescent="0.3">
      <c r="A83" s="52" t="s">
        <v>57</v>
      </c>
      <c r="B83" s="52" t="s">
        <v>137</v>
      </c>
      <c r="C83" s="54" t="s">
        <v>59</v>
      </c>
      <c r="D83" s="54" t="s">
        <v>138</v>
      </c>
      <c r="E83" s="72" t="s">
        <v>139</v>
      </c>
      <c r="F83" s="73"/>
      <c r="G83" s="105"/>
      <c r="H83" s="106" t="s">
        <v>61</v>
      </c>
      <c r="I83" s="46" t="s">
        <v>62</v>
      </c>
      <c r="J83" s="47"/>
    </row>
    <row r="84" spans="1:11" ht="23.25" thickBot="1" x14ac:dyDescent="0.3">
      <c r="A84" s="107"/>
      <c r="B84" s="107"/>
      <c r="C84" s="108"/>
      <c r="D84" s="108"/>
      <c r="E84" s="109"/>
      <c r="F84" s="110"/>
      <c r="G84" s="111"/>
      <c r="H84" s="112"/>
      <c r="I84" s="23" t="s">
        <v>63</v>
      </c>
      <c r="J84" s="23" t="s">
        <v>64</v>
      </c>
    </row>
    <row r="85" spans="1:11" ht="15.75" thickBot="1" x14ac:dyDescent="0.3">
      <c r="A85" s="113">
        <v>1</v>
      </c>
      <c r="B85" s="114">
        <v>2</v>
      </c>
      <c r="C85" s="114">
        <v>3</v>
      </c>
      <c r="D85" s="114">
        <v>4</v>
      </c>
      <c r="E85" s="46">
        <v>5</v>
      </c>
      <c r="F85" s="56"/>
      <c r="G85" s="47"/>
      <c r="H85" s="114">
        <v>6</v>
      </c>
      <c r="I85" s="114">
        <v>7</v>
      </c>
      <c r="J85" s="114">
        <v>8</v>
      </c>
    </row>
    <row r="86" spans="1:11" ht="24" customHeight="1" thickBot="1" x14ac:dyDescent="0.3">
      <c r="A86" s="31">
        <f>IF(D86="да",1,0)</f>
        <v>0</v>
      </c>
      <c r="B86" s="119" t="s">
        <v>144</v>
      </c>
      <c r="C86" s="31"/>
      <c r="D86" s="135" t="str">
        <f>IF(J23="да","да","нет")</f>
        <v>нет</v>
      </c>
      <c r="E86" s="115" t="s">
        <v>140</v>
      </c>
      <c r="F86" s="116"/>
      <c r="G86" s="116"/>
      <c r="H86" s="126" t="s">
        <v>141</v>
      </c>
      <c r="I86" s="127" t="s">
        <v>176</v>
      </c>
      <c r="J86" s="33" t="s">
        <v>142</v>
      </c>
    </row>
    <row r="87" spans="1:11" ht="15.75" customHeight="1" thickBot="1" x14ac:dyDescent="0.3">
      <c r="A87" s="36">
        <f>IF(D87="да",A86+1,A86)</f>
        <v>1</v>
      </c>
      <c r="B87" s="85" t="s">
        <v>72</v>
      </c>
      <c r="C87" s="36" t="s">
        <v>151</v>
      </c>
      <c r="D87" s="40" t="str">
        <f>IF(OR(G25="Колодец, открытый лоток",G25="Колодец, закрытый безнапорный трубопровод",G25="Колодец,  напорный трубопровод"),"да","нет")</f>
        <v>да</v>
      </c>
      <c r="E87" s="128" t="s">
        <v>150</v>
      </c>
      <c r="F87" s="57"/>
      <c r="G87" s="129"/>
      <c r="H87" s="136" t="s">
        <v>141</v>
      </c>
      <c r="I87" s="139" t="s">
        <v>152</v>
      </c>
      <c r="J87" s="140"/>
    </row>
    <row r="88" spans="1:11" ht="15.75" thickBot="1" x14ac:dyDescent="0.3">
      <c r="A88" s="37"/>
      <c r="B88" s="86"/>
      <c r="C88" s="37"/>
      <c r="D88" s="41"/>
      <c r="E88" s="130"/>
      <c r="F88" s="131"/>
      <c r="G88" s="132"/>
      <c r="H88" s="137"/>
      <c r="I88" s="133" t="s">
        <v>153</v>
      </c>
      <c r="J88" s="134">
        <f>IF(D87="да",1,0)</f>
        <v>1</v>
      </c>
      <c r="K88" t="str">
        <f>IF(D87="да",CONCATENATE("/ ",C87),"")</f>
        <v>/ ПКЛ</v>
      </c>
    </row>
    <row r="89" spans="1:11" ht="15.75" customHeight="1" thickBot="1" x14ac:dyDescent="0.3">
      <c r="A89" s="36">
        <f>IF(D89="да",A87+1,A87)</f>
        <v>2</v>
      </c>
      <c r="B89" s="85" t="s">
        <v>73</v>
      </c>
      <c r="C89" s="36" t="s">
        <v>154</v>
      </c>
      <c r="D89" s="40" t="str">
        <f>IF(OR(G25="Колодец, открытый лоток",G25="Колодец, закрытый безнапорный трубопровод",G25="Колодец,  напорный трубопровод"),"да","нет")</f>
        <v>да</v>
      </c>
      <c r="E89" s="128" t="s">
        <v>140</v>
      </c>
      <c r="F89" s="57"/>
      <c r="G89" s="129"/>
      <c r="H89" s="136" t="s">
        <v>141</v>
      </c>
      <c r="I89" s="139" t="s">
        <v>155</v>
      </c>
      <c r="J89" s="140"/>
    </row>
    <row r="90" spans="1:11" ht="15.75" thickBot="1" x14ac:dyDescent="0.3">
      <c r="A90" s="37"/>
      <c r="B90" s="86"/>
      <c r="C90" s="37"/>
      <c r="D90" s="41"/>
      <c r="E90" s="130"/>
      <c r="F90" s="131"/>
      <c r="G90" s="132"/>
      <c r="H90" s="137"/>
      <c r="I90" s="133" t="s">
        <v>156</v>
      </c>
      <c r="J90" s="134">
        <f>IF(D89="да",1,0)</f>
        <v>1</v>
      </c>
      <c r="K90" t="str">
        <f>IF(D89="да",CONCATENATE("/ ",C89),"")</f>
        <v>/ ЗКК</v>
      </c>
    </row>
    <row r="91" spans="1:11" ht="28.5" thickBot="1" x14ac:dyDescent="0.3">
      <c r="A91" s="31">
        <f>IF(D91="да",A89+1,A89)</f>
        <v>3</v>
      </c>
      <c r="B91" s="119" t="s">
        <v>175</v>
      </c>
      <c r="C91" s="31"/>
      <c r="D91" s="135" t="s">
        <v>7</v>
      </c>
      <c r="E91" s="115" t="s">
        <v>150</v>
      </c>
      <c r="F91" s="116"/>
      <c r="G91" s="138"/>
      <c r="H91" s="126" t="s">
        <v>141</v>
      </c>
      <c r="I91" s="127" t="s">
        <v>176</v>
      </c>
      <c r="J91" s="33" t="s">
        <v>142</v>
      </c>
    </row>
    <row r="92" spans="1:11" ht="27.75" thickBot="1" x14ac:dyDescent="0.3">
      <c r="A92" s="31">
        <f t="shared" ref="A92" si="0">IF(D92="да",A91+1,A91)</f>
        <v>3</v>
      </c>
      <c r="B92" s="141"/>
      <c r="C92" s="142"/>
      <c r="D92" s="135"/>
      <c r="E92" s="143"/>
      <c r="F92" s="144"/>
      <c r="G92" s="145"/>
      <c r="H92" s="126" t="s">
        <v>141</v>
      </c>
      <c r="I92" s="29"/>
      <c r="J92" s="146"/>
    </row>
    <row r="93" spans="1:11" ht="27.75" thickBot="1" x14ac:dyDescent="0.3">
      <c r="A93" s="31">
        <f>IF(D93="да",A92+1,A92)</f>
        <v>3</v>
      </c>
      <c r="B93" s="141"/>
      <c r="C93" s="142"/>
      <c r="D93" s="135"/>
      <c r="E93" s="143"/>
      <c r="F93" s="144"/>
      <c r="G93" s="145"/>
      <c r="H93" s="126" t="s">
        <v>141</v>
      </c>
      <c r="I93" s="29"/>
      <c r="J93" s="146"/>
    </row>
    <row r="94" spans="1:11" ht="27.75" thickBot="1" x14ac:dyDescent="0.3">
      <c r="A94" s="31">
        <f>IF(D94="да",A93+1,A93)</f>
        <v>3</v>
      </c>
      <c r="B94" s="141"/>
      <c r="C94" s="142"/>
      <c r="D94" s="135"/>
      <c r="E94" s="143"/>
      <c r="F94" s="144"/>
      <c r="G94" s="145"/>
      <c r="H94" s="126" t="s">
        <v>141</v>
      </c>
      <c r="I94" s="29"/>
      <c r="J94" s="146"/>
    </row>
    <row r="95" spans="1:11" ht="15" customHeight="1" x14ac:dyDescent="0.25">
      <c r="A95" s="147" t="s">
        <v>157</v>
      </c>
      <c r="B95" s="147"/>
      <c r="C95" s="147"/>
      <c r="D95" s="147"/>
      <c r="E95" s="147"/>
      <c r="F95" s="147"/>
      <c r="G95" s="147"/>
      <c r="H95" s="147"/>
      <c r="I95" s="147"/>
      <c r="J95" s="147"/>
    </row>
    <row r="97" spans="1:11" ht="15.75" thickBot="1" x14ac:dyDescent="0.3">
      <c r="A97" s="102" t="s">
        <v>174</v>
      </c>
      <c r="B97" s="102"/>
      <c r="C97" s="102"/>
      <c r="D97" s="102"/>
      <c r="E97" s="102"/>
      <c r="F97" s="102"/>
      <c r="G97" s="102"/>
      <c r="H97" s="102"/>
      <c r="I97" s="102"/>
      <c r="J97" s="102"/>
    </row>
    <row r="98" spans="1:11" ht="15.75" thickBot="1" x14ac:dyDescent="0.3">
      <c r="A98" s="103"/>
      <c r="B98" s="104"/>
      <c r="C98" s="104"/>
      <c r="D98" s="104"/>
      <c r="E98" s="104"/>
      <c r="F98" s="104"/>
      <c r="G98" s="104"/>
      <c r="H98" s="104"/>
      <c r="I98" s="104"/>
      <c r="J98" s="104"/>
    </row>
    <row r="99" spans="1:11" ht="27" customHeight="1" thickBot="1" x14ac:dyDescent="0.3">
      <c r="A99" s="52" t="s">
        <v>57</v>
      </c>
      <c r="B99" s="52" t="s">
        <v>158</v>
      </c>
      <c r="C99" s="54" t="s">
        <v>59</v>
      </c>
      <c r="D99" s="54" t="s">
        <v>159</v>
      </c>
      <c r="E99" s="72"/>
      <c r="F99" s="73"/>
      <c r="G99" s="105"/>
      <c r="H99" s="106"/>
      <c r="I99" s="46" t="s">
        <v>62</v>
      </c>
      <c r="J99" s="148"/>
    </row>
    <row r="100" spans="1:11" ht="23.25" thickBot="1" x14ac:dyDescent="0.3">
      <c r="A100" s="53"/>
      <c r="B100" s="53"/>
      <c r="C100" s="55"/>
      <c r="D100" s="55"/>
      <c r="E100" s="74"/>
      <c r="F100" s="64"/>
      <c r="G100" s="149"/>
      <c r="H100" s="150"/>
      <c r="I100" s="22" t="s">
        <v>63</v>
      </c>
      <c r="J100" s="22" t="s">
        <v>64</v>
      </c>
    </row>
    <row r="101" spans="1:11" ht="15.75" thickBot="1" x14ac:dyDescent="0.3">
      <c r="A101" s="113">
        <v>1</v>
      </c>
      <c r="B101" s="114">
        <v>2</v>
      </c>
      <c r="C101" s="114">
        <v>3</v>
      </c>
      <c r="D101" s="114">
        <v>4</v>
      </c>
      <c r="E101" s="46">
        <v>5</v>
      </c>
      <c r="F101" s="56"/>
      <c r="G101" s="47"/>
      <c r="H101" s="114">
        <v>6</v>
      </c>
      <c r="I101" s="114">
        <v>7</v>
      </c>
      <c r="J101" s="114">
        <v>8</v>
      </c>
    </row>
    <row r="102" spans="1:11" ht="27.75" thickBot="1" x14ac:dyDescent="0.3">
      <c r="A102" s="31">
        <f>IF(D102="да",1,0)</f>
        <v>1</v>
      </c>
      <c r="B102" s="151" t="s">
        <v>160</v>
      </c>
      <c r="C102" s="32" t="s">
        <v>161</v>
      </c>
      <c r="D102" s="135" t="s">
        <v>7</v>
      </c>
      <c r="E102" s="115"/>
      <c r="F102" s="116"/>
      <c r="G102" s="117"/>
      <c r="H102" s="118"/>
      <c r="I102" s="133" t="s">
        <v>162</v>
      </c>
      <c r="J102" s="146">
        <f t="shared" ref="J102" si="1">IF(D102="да",1,"")</f>
        <v>1</v>
      </c>
      <c r="K102" t="str">
        <f>IF(D102="да",CONCATENATE("/ ",C102),"")</f>
        <v>/ М003</v>
      </c>
    </row>
    <row r="103" spans="1:11" ht="27.75" thickBot="1" x14ac:dyDescent="0.3">
      <c r="A103" s="31">
        <f t="shared" ref="A103" si="2">IF(D103="да",A102+1,A102)</f>
        <v>2</v>
      </c>
      <c r="B103" s="151" t="s">
        <v>163</v>
      </c>
      <c r="C103" s="32" t="s">
        <v>164</v>
      </c>
      <c r="D103" s="135" t="s">
        <v>7</v>
      </c>
      <c r="E103" s="115"/>
      <c r="F103" s="116"/>
      <c r="G103" s="117"/>
      <c r="H103" s="118"/>
      <c r="I103" s="133" t="s">
        <v>167</v>
      </c>
      <c r="J103" s="146">
        <f>IF(D103="да",14,"")</f>
        <v>14</v>
      </c>
      <c r="K103" t="str">
        <f>IF(D103="да",CONCATENATE("/ ",C103),"")</f>
        <v>/ АКБ2</v>
      </c>
    </row>
    <row r="104" spans="1:11" ht="27.75" thickBot="1" x14ac:dyDescent="0.3">
      <c r="A104" s="31">
        <f t="shared" ref="A104" si="3">IF(D104="да",A103+1,A103)</f>
        <v>3</v>
      </c>
      <c r="B104" s="151" t="s">
        <v>165</v>
      </c>
      <c r="C104" s="32" t="s">
        <v>166</v>
      </c>
      <c r="D104" s="135" t="s">
        <v>7</v>
      </c>
      <c r="E104" s="115"/>
      <c r="F104" s="116"/>
      <c r="G104" s="117"/>
      <c r="H104" s="118"/>
      <c r="I104" s="133" t="s">
        <v>168</v>
      </c>
      <c r="J104" s="146">
        <f t="shared" ref="J104" si="4">IF(D104="да",1,"")</f>
        <v>1</v>
      </c>
      <c r="K104" t="str">
        <f>IF(D104="да",CONCATENATE("/ ",C104),"")</f>
        <v>/ ЗУ6</v>
      </c>
    </row>
    <row r="105" spans="1:11" ht="27.75" thickBot="1" x14ac:dyDescent="0.3">
      <c r="A105" s="31">
        <f t="shared" ref="A105" si="5">IF(D105="да",A104+1,A104)</f>
        <v>4</v>
      </c>
      <c r="B105" s="151" t="s">
        <v>74</v>
      </c>
      <c r="C105" s="32" t="s">
        <v>169</v>
      </c>
      <c r="D105" s="135" t="s">
        <v>7</v>
      </c>
      <c r="E105" s="115"/>
      <c r="F105" s="116"/>
      <c r="G105" s="117"/>
      <c r="H105" s="118"/>
      <c r="I105" s="133" t="s">
        <v>170</v>
      </c>
      <c r="J105" s="146">
        <f t="shared" ref="J105" si="6">IF(D105="да",1,"")</f>
        <v>1</v>
      </c>
      <c r="K105" t="str">
        <f>IF(D105="да",CONCATENATE("/ ",C105),"")</f>
        <v>/ GPS</v>
      </c>
    </row>
    <row r="106" spans="1:11" ht="27.75" thickBot="1" x14ac:dyDescent="0.3">
      <c r="A106" s="31">
        <f t="shared" ref="A106" si="7">IF(D106="да",A105+1,A105)</f>
        <v>5</v>
      </c>
      <c r="B106" s="151" t="s">
        <v>172</v>
      </c>
      <c r="C106" s="32" t="s">
        <v>171</v>
      </c>
      <c r="D106" s="135" t="s">
        <v>7</v>
      </c>
      <c r="E106" s="115"/>
      <c r="F106" s="116"/>
      <c r="G106" s="117"/>
      <c r="H106" s="118"/>
      <c r="I106" s="133" t="s">
        <v>173</v>
      </c>
      <c r="J106" s="146">
        <f t="shared" ref="J106" si="8">IF(D106="да",1,"")</f>
        <v>1</v>
      </c>
      <c r="K106" t="str">
        <f>IF(D106="да",CONCATENATE("/ ",C106),"")</f>
        <v>/ ЗИП</v>
      </c>
    </row>
    <row r="108" spans="1:11" x14ac:dyDescent="0.25">
      <c r="A108" s="152" t="str">
        <f>CONCATENATE("Наименование АСАКС согласно опросного листа №: ",E9)</f>
        <v xml:space="preserve">Наименование АСАКС согласно опросного листа №: </v>
      </c>
    </row>
    <row r="109" spans="1:11" ht="30" x14ac:dyDescent="0.25">
      <c r="A109" s="155" t="str">
        <f>CONCATENATE("Автоматизированная система автономного контроля стоков АСАКС",K44,K46,K48,K50,K52,K54,K56,K58,K60,K62,K64,K66,K68,K70,K88,K90,K102,K103,K104,K105,K106)</f>
        <v>Автоматизированная система автономного контроля стоков АСАКС/ N-NO3/ N-NO2/ ХПК/ БПК/ ПАУ/ БТК/ ЦВТ/ МУТ/ ВЗВ/ ПРВ/ рН/Т/ О2/ ПКЛ/ ЗКК/ М003/ АКБ2/ ЗУ6/ GPS/ ЗИП</v>
      </c>
      <c r="B109" s="155"/>
      <c r="C109" s="155"/>
      <c r="D109" s="155"/>
      <c r="E109" s="155"/>
      <c r="F109" s="155"/>
      <c r="G109" s="155"/>
      <c r="H109" s="155"/>
      <c r="I109" s="155"/>
      <c r="J109" s="155"/>
    </row>
    <row r="111" spans="1:11" x14ac:dyDescent="0.25">
      <c r="A111" s="153" t="s">
        <v>177</v>
      </c>
      <c r="B111" s="153"/>
      <c r="C111" s="153"/>
      <c r="D111" s="153"/>
      <c r="E111" s="153"/>
      <c r="F111" s="153"/>
      <c r="G111" s="153" t="s">
        <v>177</v>
      </c>
      <c r="H111" s="153"/>
      <c r="I111" s="153"/>
      <c r="J111" s="153"/>
    </row>
    <row r="112" spans="1:11" x14ac:dyDescent="0.2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</row>
    <row r="113" spans="1:10" x14ac:dyDescent="0.25">
      <c r="A113" s="153"/>
      <c r="B113" s="154" t="s">
        <v>178</v>
      </c>
      <c r="C113" s="153"/>
      <c r="D113" s="153"/>
      <c r="E113" s="153"/>
      <c r="F113" s="153"/>
      <c r="G113" s="153"/>
      <c r="H113" s="153"/>
      <c r="I113" s="154" t="s">
        <v>178</v>
      </c>
      <c r="J113" s="153"/>
    </row>
    <row r="114" spans="1:10" x14ac:dyDescent="0.2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</row>
    <row r="115" spans="1:10" x14ac:dyDescent="0.25">
      <c r="A115" s="153" t="s">
        <v>177</v>
      </c>
      <c r="B115" s="153"/>
      <c r="C115" s="153"/>
      <c r="D115" s="153"/>
      <c r="E115" s="153"/>
      <c r="F115" s="153"/>
      <c r="G115" s="153" t="s">
        <v>177</v>
      </c>
      <c r="H115" s="153"/>
      <c r="I115" s="153"/>
      <c r="J115" s="153"/>
    </row>
    <row r="116" spans="1:10" x14ac:dyDescent="0.2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</row>
    <row r="117" spans="1:10" x14ac:dyDescent="0.25">
      <c r="A117" s="153"/>
      <c r="B117" s="154" t="s">
        <v>178</v>
      </c>
      <c r="C117" s="153"/>
      <c r="D117" s="153"/>
      <c r="E117" s="153"/>
      <c r="F117" s="153"/>
      <c r="G117" s="153"/>
      <c r="H117" s="153"/>
      <c r="I117" s="154" t="s">
        <v>178</v>
      </c>
      <c r="J117" s="153"/>
    </row>
  </sheetData>
  <mergeCells count="204">
    <mergeCell ref="E104:G104"/>
    <mergeCell ref="E105:G105"/>
    <mergeCell ref="E106:G106"/>
    <mergeCell ref="H99:H100"/>
    <mergeCell ref="I99:J99"/>
    <mergeCell ref="E101:G101"/>
    <mergeCell ref="E102:G102"/>
    <mergeCell ref="E103:G103"/>
    <mergeCell ref="A99:A100"/>
    <mergeCell ref="B99:B100"/>
    <mergeCell ref="C99:C100"/>
    <mergeCell ref="D99:D100"/>
    <mergeCell ref="E99:G100"/>
    <mergeCell ref="E92:G92"/>
    <mergeCell ref="E94:G94"/>
    <mergeCell ref="E93:G93"/>
    <mergeCell ref="A95:J95"/>
    <mergeCell ref="A97:J97"/>
    <mergeCell ref="H89:H90"/>
    <mergeCell ref="I89:J89"/>
    <mergeCell ref="E91:G91"/>
    <mergeCell ref="A89:A90"/>
    <mergeCell ref="B89:B90"/>
    <mergeCell ref="C89:C90"/>
    <mergeCell ref="D89:D90"/>
    <mergeCell ref="E89:G90"/>
    <mergeCell ref="H71:H72"/>
    <mergeCell ref="I71:I72"/>
    <mergeCell ref="J71:J72"/>
    <mergeCell ref="A87:A88"/>
    <mergeCell ref="B87:B88"/>
    <mergeCell ref="C87:C88"/>
    <mergeCell ref="D87:D88"/>
    <mergeCell ref="E87:G88"/>
    <mergeCell ref="H87:H88"/>
    <mergeCell ref="I87:J87"/>
    <mergeCell ref="E85:G85"/>
    <mergeCell ref="E86:G86"/>
    <mergeCell ref="A71:A72"/>
    <mergeCell ref="B71:B72"/>
    <mergeCell ref="C71:C72"/>
    <mergeCell ref="D71:D72"/>
    <mergeCell ref="H77:H78"/>
    <mergeCell ref="I77:I78"/>
    <mergeCell ref="J77:J78"/>
    <mergeCell ref="A81:J81"/>
    <mergeCell ref="A83:A84"/>
    <mergeCell ref="B83:B84"/>
    <mergeCell ref="C83:C84"/>
    <mergeCell ref="D83:D84"/>
    <mergeCell ref="E83:G84"/>
    <mergeCell ref="H83:H84"/>
    <mergeCell ref="I83:J83"/>
    <mergeCell ref="A77:A78"/>
    <mergeCell ref="B77:B78"/>
    <mergeCell ref="C77:C78"/>
    <mergeCell ref="D77:D78"/>
    <mergeCell ref="E77:G78"/>
    <mergeCell ref="D75:D76"/>
    <mergeCell ref="E75:G76"/>
    <mergeCell ref="H75:H76"/>
    <mergeCell ref="I75:I76"/>
    <mergeCell ref="J75:J76"/>
    <mergeCell ref="H69:H70"/>
    <mergeCell ref="I69:J69"/>
    <mergeCell ref="A79:J79"/>
    <mergeCell ref="A73:A74"/>
    <mergeCell ref="B73:B74"/>
    <mergeCell ref="C73:C74"/>
    <mergeCell ref="D73:D74"/>
    <mergeCell ref="E73:G74"/>
    <mergeCell ref="H73:H74"/>
    <mergeCell ref="I73:I74"/>
    <mergeCell ref="J73:J74"/>
    <mergeCell ref="A75:A76"/>
    <mergeCell ref="B75:B76"/>
    <mergeCell ref="C75:C76"/>
    <mergeCell ref="A69:A70"/>
    <mergeCell ref="B69:B70"/>
    <mergeCell ref="C69:C70"/>
    <mergeCell ref="D69:D70"/>
    <mergeCell ref="E69:G70"/>
    <mergeCell ref="H65:H66"/>
    <mergeCell ref="I65:J65"/>
    <mergeCell ref="A67:A68"/>
    <mergeCell ref="B67:B68"/>
    <mergeCell ref="C67:C68"/>
    <mergeCell ref="D67:D68"/>
    <mergeCell ref="E67:G68"/>
    <mergeCell ref="H67:H68"/>
    <mergeCell ref="I67:J67"/>
    <mergeCell ref="A65:A66"/>
    <mergeCell ref="B65:B66"/>
    <mergeCell ref="C65:C66"/>
    <mergeCell ref="D65:D66"/>
    <mergeCell ref="E65:G66"/>
    <mergeCell ref="H61:H62"/>
    <mergeCell ref="I61:J61"/>
    <mergeCell ref="A63:A64"/>
    <mergeCell ref="B63:B64"/>
    <mergeCell ref="C63:C64"/>
    <mergeCell ref="D63:D64"/>
    <mergeCell ref="E63:G64"/>
    <mergeCell ref="H63:H64"/>
    <mergeCell ref="I63:J63"/>
    <mergeCell ref="A61:A62"/>
    <mergeCell ref="B61:B62"/>
    <mergeCell ref="C61:C62"/>
    <mergeCell ref="D61:D62"/>
    <mergeCell ref="E61:G62"/>
    <mergeCell ref="H57:H58"/>
    <mergeCell ref="I57:J57"/>
    <mergeCell ref="A59:A60"/>
    <mergeCell ref="B59:B60"/>
    <mergeCell ref="C59:C60"/>
    <mergeCell ref="D59:D60"/>
    <mergeCell ref="E59:G60"/>
    <mergeCell ref="H59:H60"/>
    <mergeCell ref="I59:J59"/>
    <mergeCell ref="A57:A58"/>
    <mergeCell ref="B57:B58"/>
    <mergeCell ref="C57:C58"/>
    <mergeCell ref="D57:D58"/>
    <mergeCell ref="E57:G58"/>
    <mergeCell ref="H53:H54"/>
    <mergeCell ref="I53:J53"/>
    <mergeCell ref="A55:A56"/>
    <mergeCell ref="B55:B56"/>
    <mergeCell ref="C55:C56"/>
    <mergeCell ref="D55:D56"/>
    <mergeCell ref="E55:G56"/>
    <mergeCell ref="H55:H56"/>
    <mergeCell ref="I55:J55"/>
    <mergeCell ref="A53:A54"/>
    <mergeCell ref="B53:B54"/>
    <mergeCell ref="C53:C54"/>
    <mergeCell ref="D53:D54"/>
    <mergeCell ref="E53:G54"/>
    <mergeCell ref="H49:H50"/>
    <mergeCell ref="I49:J49"/>
    <mergeCell ref="A51:A52"/>
    <mergeCell ref="B51:B52"/>
    <mergeCell ref="C51:C52"/>
    <mergeCell ref="D51:D52"/>
    <mergeCell ref="E51:G52"/>
    <mergeCell ref="H51:H52"/>
    <mergeCell ref="I51:J51"/>
    <mergeCell ref="A49:A50"/>
    <mergeCell ref="B49:B50"/>
    <mergeCell ref="C49:C50"/>
    <mergeCell ref="D49:D50"/>
    <mergeCell ref="E49:G50"/>
    <mergeCell ref="I47:J47"/>
    <mergeCell ref="E40:G41"/>
    <mergeCell ref="E42:G42"/>
    <mergeCell ref="E43:G44"/>
    <mergeCell ref="E45:G46"/>
    <mergeCell ref="E47:G48"/>
    <mergeCell ref="A47:A48"/>
    <mergeCell ref="B47:B48"/>
    <mergeCell ref="C47:C48"/>
    <mergeCell ref="D47:D48"/>
    <mergeCell ref="H47:H48"/>
    <mergeCell ref="A7:B7"/>
    <mergeCell ref="I7:J7"/>
    <mergeCell ref="A8:B8"/>
    <mergeCell ref="I8:J8"/>
    <mergeCell ref="A9:B9"/>
    <mergeCell ref="C9:D9"/>
    <mergeCell ref="E9:H9"/>
    <mergeCell ref="I9:J9"/>
    <mergeCell ref="A21:J21"/>
    <mergeCell ref="A10:B10"/>
    <mergeCell ref="I10:J10"/>
    <mergeCell ref="A11:B11"/>
    <mergeCell ref="C11:H11"/>
    <mergeCell ref="I11:J11"/>
    <mergeCell ref="A12:J12"/>
    <mergeCell ref="A14:J14"/>
    <mergeCell ref="A16:J16"/>
    <mergeCell ref="A18:J18"/>
    <mergeCell ref="A19:J19"/>
    <mergeCell ref="A20:J20"/>
    <mergeCell ref="G24:J24"/>
    <mergeCell ref="G25:J25"/>
    <mergeCell ref="A38:J38"/>
    <mergeCell ref="A40:A41"/>
    <mergeCell ref="B40:B41"/>
    <mergeCell ref="C40:C41"/>
    <mergeCell ref="D40:D41"/>
    <mergeCell ref="H40:H41"/>
    <mergeCell ref="I45:J45"/>
    <mergeCell ref="I40:J40"/>
    <mergeCell ref="A43:A44"/>
    <mergeCell ref="B43:B44"/>
    <mergeCell ref="C43:C44"/>
    <mergeCell ref="D43:D44"/>
    <mergeCell ref="H43:H44"/>
    <mergeCell ref="I43:J43"/>
    <mergeCell ref="A45:A46"/>
    <mergeCell ref="B45:B46"/>
    <mergeCell ref="C45:C46"/>
    <mergeCell ref="D45:D46"/>
    <mergeCell ref="H45:H46"/>
  </mergeCells>
  <dataValidations count="34">
    <dataValidation type="list" allowBlank="1" showInputMessage="1" showErrorMessage="1" sqref="J23 J26:J30 D43:D58 D73:D78 D86:D94 D102:D106">
      <formula1>данет</formula1>
    </dataValidation>
    <dataValidation type="list" allowBlank="1" showInputMessage="1" showErrorMessage="1" sqref="G24:J24">
      <formula1>харвод</formula1>
    </dataValidation>
    <dataValidation type="list" allowBlank="1" showInputMessage="1" showErrorMessage="1" sqref="G25:J25">
      <formula1>харотб</formula1>
    </dataValidation>
    <dataValidation type="list" allowBlank="1" showInputMessage="1" showErrorMessage="1" sqref="I46">
      <formula1>$K$12</formula1>
    </dataValidation>
    <dataValidation type="list" allowBlank="1" showInputMessage="1" showErrorMessage="1" sqref="I48">
      <formula1>$K$13</formula1>
    </dataValidation>
    <dataValidation type="list" allowBlank="1" showInputMessage="1" showErrorMessage="1" sqref="I44">
      <formula1>$K$10:$K$11</formula1>
    </dataValidation>
    <dataValidation type="list" allowBlank="1" showInputMessage="1" showErrorMessage="1" sqref="E43">
      <formula1>$L$10:$L$11</formula1>
    </dataValidation>
    <dataValidation type="list" allowBlank="1" showInputMessage="1" showErrorMessage="1" sqref="E45:G46">
      <formula1>$L$12:$M$12</formula1>
    </dataValidation>
    <dataValidation type="list" allowBlank="1" showInputMessage="1" showErrorMessage="1" sqref="E47:G48">
      <formula1>$L$13:$N$13</formula1>
    </dataValidation>
    <dataValidation type="list" allowBlank="1" showInputMessage="1" showErrorMessage="1" sqref="I50">
      <formula1>$K$14</formula1>
    </dataValidation>
    <dataValidation type="list" allowBlank="1" showInputMessage="1" showErrorMessage="1" sqref="E49:G50">
      <formula1>$L$14</formula1>
    </dataValidation>
    <dataValidation type="list" allowBlank="1" showInputMessage="1" showErrorMessage="1" sqref="I52">
      <formula1>$K$15</formula1>
    </dataValidation>
    <dataValidation type="list" allowBlank="1" showInputMessage="1" showErrorMessage="1" sqref="E51:G52">
      <formula1>$L$15</formula1>
    </dataValidation>
    <dataValidation type="list" allowBlank="1" showInputMessage="1" showErrorMessage="1" sqref="E53:G54">
      <formula1>$L$16</formula1>
    </dataValidation>
    <dataValidation type="list" allowBlank="1" showInputMessage="1" showErrorMessage="1" sqref="I54">
      <formula1>$K$16</formula1>
    </dataValidation>
    <dataValidation type="list" allowBlank="1" showInputMessage="1" showErrorMessage="1" sqref="E55:G56">
      <formula1>$L$17</formula1>
    </dataValidation>
    <dataValidation type="list" allowBlank="1" showInputMessage="1" showErrorMessage="1" sqref="I56">
      <formula1>$K$17</formula1>
    </dataValidation>
    <dataValidation type="list" allowBlank="1" showInputMessage="1" showErrorMessage="1" sqref="I58">
      <formula1>$K$18</formula1>
    </dataValidation>
    <dataValidation type="list" allowBlank="1" showInputMessage="1" showErrorMessage="1" sqref="E57:G58">
      <formula1>$L$18</formula1>
    </dataValidation>
    <dataValidation type="list" allowBlank="1" showInputMessage="1" showErrorMessage="1" sqref="D59:D70">
      <formula1>нет</formula1>
    </dataValidation>
    <dataValidation type="list" allowBlank="1" showInputMessage="1" showErrorMessage="1" sqref="E59:G60">
      <formula1>$L$19:$L$20</formula1>
    </dataValidation>
    <dataValidation type="list" allowBlank="1" showInputMessage="1" showErrorMessage="1" sqref="I60">
      <formula1>$K$19:$K$20</formula1>
    </dataValidation>
    <dataValidation type="list" allowBlank="1" showInputMessage="1" showErrorMessage="1" sqref="E61:G62">
      <formula1>$L$21</formula1>
    </dataValidation>
    <dataValidation type="list" allowBlank="1" showInputMessage="1" showErrorMessage="1" sqref="I62">
      <formula1>$K$21</formula1>
    </dataValidation>
    <dataValidation type="list" allowBlank="1" showInputMessage="1" showErrorMessage="1" sqref="E63:G64">
      <formula1>$L$22</formula1>
    </dataValidation>
    <dataValidation type="list" allowBlank="1" showInputMessage="1" showErrorMessage="1" sqref="I64">
      <formula1>$K$22</formula1>
    </dataValidation>
    <dataValidation type="list" allowBlank="1" showInputMessage="1" showErrorMessage="1" sqref="E65:G66">
      <formula1>$L$23:$N$23</formula1>
    </dataValidation>
    <dataValidation type="list" allowBlank="1" showInputMessage="1" showErrorMessage="1" sqref="I66">
      <formula1>$K$23</formula1>
    </dataValidation>
    <dataValidation type="list" allowBlank="1" showInputMessage="1" showErrorMessage="1" sqref="I68">
      <formula1>$K$24</formula1>
    </dataValidation>
    <dataValidation type="list" allowBlank="1" showInputMessage="1" showErrorMessage="1" sqref="E67:G68">
      <formula1>$L$24:$N$24</formula1>
    </dataValidation>
    <dataValidation type="list" allowBlank="1" showInputMessage="1" showErrorMessage="1" sqref="E69:G70">
      <formula1>$L$25</formula1>
    </dataValidation>
    <dataValidation type="list" allowBlank="1" showInputMessage="1" showErrorMessage="1" sqref="I70">
      <formula1>$K$25</formula1>
    </dataValidation>
    <dataValidation type="list" allowBlank="1" showInputMessage="1" showErrorMessage="1" sqref="H71:H72">
      <formula1>$K$1:$K$2</formula1>
    </dataValidation>
    <dataValidation type="list" allowBlank="1" showInputMessage="1" showErrorMessage="1" sqref="D71:D72">
      <formula1>$K$3</formula1>
    </dataValidation>
  </dataValidations>
  <pageMargins left="0.7" right="0.7" top="0.75" bottom="0.75" header="0.3" footer="0.3"/>
  <pageSetup paperSize="3276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Исходник</vt:lpstr>
      <vt:lpstr>данет</vt:lpstr>
      <vt:lpstr>нет</vt:lpstr>
      <vt:lpstr>харвод</vt:lpstr>
      <vt:lpstr>харотб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2019-01-18T13:20:22Z</dcterms:modified>
</cp:coreProperties>
</file>